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Aurumagri SA\lqf\wk 51\"/>
    </mc:Choice>
  </mc:AlternateContent>
  <xr:revisionPtr revIDLastSave="0" documentId="13_ncr:1_{2CB15574-61B7-4085-BC62-3C9DB193B27A}" xr6:coauthVersionLast="47" xr6:coauthVersionMax="47" xr10:uidLastSave="{00000000-0000-0000-0000-000000000000}"/>
  <bookViews>
    <workbookView xWindow="-120" yWindow="-120" windowWidth="20730" windowHeight="11040" tabRatio="930" firstSheet="4" activeTab="4" xr2:uid="{0A07F427-E7D4-45EE-8978-F50677ECD4BE}"/>
  </bookViews>
  <sheets>
    <sheet name="wk 34" sheetId="4" state="hidden" r:id="rId1"/>
    <sheet name="wk 36" sheetId="1" state="hidden" r:id="rId2"/>
    <sheet name="wk 38 lqf" sheetId="35" state="hidden" r:id="rId3"/>
    <sheet name="Hoja1" sheetId="67" state="hidden" r:id="rId4"/>
    <sheet name="wk 50 lqf" sheetId="53" r:id="rId5"/>
    <sheet name="PROAGRISUR" sheetId="126" r:id="rId6"/>
    <sheet name="AGROBANORO" sheetId="125" r:id="rId7"/>
    <sheet name="J ZAPATA" sheetId="124" r:id="rId8"/>
    <sheet name="S ESTUPIÑAN" sheetId="123" r:id="rId9"/>
    <sheet name="P PINEDA" sheetId="121" r:id="rId10"/>
    <sheet name=" A PINEDA" sheetId="120" r:id="rId11"/>
    <sheet name="O GOMEZ" sheetId="119" r:id="rId12"/>
    <sheet name="C GOMEZ" sheetId="118" r:id="rId13"/>
    <sheet name="L DELGADO" sheetId="117" r:id="rId14"/>
    <sheet name="D DELGADO" sheetId="116" r:id="rId15"/>
    <sheet name="M BROOS" sheetId="115" r:id="rId16"/>
    <sheet name="S PINEDA " sheetId="113" r:id="rId17"/>
    <sheet name="V AYALA" sheetId="112" r:id="rId18"/>
    <sheet name="A RODRIGUEZ" sheetId="111" r:id="rId19"/>
    <sheet name="L PEÑARANDA 2" sheetId="110" r:id="rId20"/>
    <sheet name="L PEÑARANDA" sheetId="108" r:id="rId21"/>
    <sheet name="D MARICH" sheetId="109" r:id="rId22"/>
    <sheet name="Hoja4" sheetId="57" state="hidden" r:id="rId23"/>
    <sheet name="wk 39 lqf   (2)" sheetId="56" state="hidden" r:id="rId24"/>
    <sheet name="wk 35 lqf (2)" sheetId="34" state="hidden" r:id="rId25"/>
  </sheets>
  <definedNames>
    <definedName name="_xlnm._FilterDatabase" localSheetId="10" hidden="1">' A PINEDA'!$A$13:$Z$42</definedName>
    <definedName name="_xlnm._FilterDatabase" localSheetId="18" hidden="1">'A RODRIGUEZ'!$A$13:$Z$54</definedName>
    <definedName name="_xlnm._FilterDatabase" localSheetId="6" hidden="1">AGROBANORO!$A$13:$Z$44</definedName>
    <definedName name="_xlnm._FilterDatabase" localSheetId="12" hidden="1">'C GOMEZ'!$A$13:$Z$42</definedName>
    <definedName name="_xlnm._FilterDatabase" localSheetId="14" hidden="1">'D DELGADO'!$A$13:$Z$42</definedName>
    <definedName name="_xlnm._FilterDatabase" localSheetId="21" hidden="1">'D MARICH'!$A$13:$Z$54</definedName>
    <definedName name="_xlnm._FilterDatabase" localSheetId="7" hidden="1">'J ZAPATA'!$A$13:$Z$44</definedName>
    <definedName name="_xlnm._FilterDatabase" localSheetId="13" hidden="1">'L DELGADO'!$A$13:$Z$42</definedName>
    <definedName name="_xlnm._FilterDatabase" localSheetId="20" hidden="1">'L PEÑARANDA'!$A$13:$Z$54</definedName>
    <definedName name="_xlnm._FilterDatabase" localSheetId="19" hidden="1">'L PEÑARANDA 2'!$A$13:$Z$54</definedName>
    <definedName name="_xlnm._FilterDatabase" localSheetId="15" hidden="1">'M BROOS'!$A$13:$Z$42</definedName>
    <definedName name="_xlnm._FilterDatabase" localSheetId="11" hidden="1">'O GOMEZ'!$A$13:$Z$42</definedName>
    <definedName name="_xlnm._FilterDatabase" localSheetId="9" hidden="1">'P PINEDA'!$A$13:$Z$42</definedName>
    <definedName name="_xlnm._FilterDatabase" localSheetId="5" hidden="1">PROAGRISUR!$A$13:$Z$45</definedName>
    <definedName name="_xlnm._FilterDatabase" localSheetId="8" hidden="1">'S ESTUPIÑAN'!$A$13:$Z$44</definedName>
    <definedName name="_xlnm._FilterDatabase" localSheetId="16" hidden="1">'S PINEDA '!$A$13:$Z$54</definedName>
    <definedName name="_xlnm._FilterDatabase" localSheetId="17" hidden="1">'V AYALA'!$A$13:$Z$54</definedName>
    <definedName name="_xlnm._FilterDatabase" localSheetId="0" hidden="1">'wk 34'!$A$33:$AB$83</definedName>
    <definedName name="_xlnm._FilterDatabase" localSheetId="24" hidden="1">'wk 35 lqf (2)'!$A$47:$S$93</definedName>
    <definedName name="_xlnm._FilterDatabase" localSheetId="1" hidden="1">'wk 36'!$A$11:$AB$69</definedName>
    <definedName name="_xlnm._FilterDatabase" localSheetId="2" hidden="1">'wk 38 lqf'!$A$16:$X$26</definedName>
    <definedName name="_xlnm._FilterDatabase" localSheetId="23" hidden="1">'wk 39 lqf   (2)'!$A$14:$X$21</definedName>
    <definedName name="_xlnm._FilterDatabase" localSheetId="4" hidden="1">'wk 50 lqf'!$A$35:$Z$67</definedName>
  </definedNames>
  <calcPr calcId="191029"/>
  <pivotCaches>
    <pivotCache cacheId="50" r:id="rId26"/>
    <pivotCache cacheId="51" r:id="rId2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0" i="53" l="1"/>
  <c r="L70" i="53"/>
  <c r="M70" i="53"/>
  <c r="N70" i="53"/>
  <c r="O70" i="53"/>
  <c r="P70" i="53"/>
  <c r="Q70" i="53"/>
  <c r="R70" i="53"/>
  <c r="S70" i="53"/>
  <c r="T70" i="53"/>
  <c r="J70" i="53"/>
  <c r="A70" i="53"/>
  <c r="Q49" i="126"/>
  <c r="P49" i="126"/>
  <c r="W48" i="126"/>
  <c r="V48" i="126"/>
  <c r="U48" i="126"/>
  <c r="U49" i="126" s="1"/>
  <c r="T48" i="126"/>
  <c r="T49" i="126" s="1"/>
  <c r="S48" i="126"/>
  <c r="S49" i="126" s="1"/>
  <c r="R48" i="126"/>
  <c r="R49" i="126" s="1"/>
  <c r="Q48" i="126"/>
  <c r="P48" i="126"/>
  <c r="O48" i="126"/>
  <c r="O49" i="126" s="1"/>
  <c r="N48" i="126"/>
  <c r="N49" i="126" s="1"/>
  <c r="M48" i="126"/>
  <c r="L48" i="126"/>
  <c r="L49" i="126" s="1"/>
  <c r="K48" i="126"/>
  <c r="K49" i="126" s="1"/>
  <c r="J48" i="126"/>
  <c r="U46" i="126"/>
  <c r="T46" i="126"/>
  <c r="S46" i="126"/>
  <c r="R46" i="126"/>
  <c r="Q46" i="126"/>
  <c r="P46" i="126"/>
  <c r="O46" i="126"/>
  <c r="N46" i="126"/>
  <c r="L46" i="126"/>
  <c r="K46" i="126"/>
  <c r="A46" i="126"/>
  <c r="V45" i="126"/>
  <c r="W45" i="126" s="1"/>
  <c r="M45" i="126"/>
  <c r="J45" i="126"/>
  <c r="H45" i="126"/>
  <c r="V44" i="126"/>
  <c r="J44" i="126"/>
  <c r="M44" i="126" s="1"/>
  <c r="W44" i="126" s="1"/>
  <c r="H44" i="126"/>
  <c r="V43" i="126"/>
  <c r="H43" i="126"/>
  <c r="I43" i="126" s="1"/>
  <c r="J43" i="126" s="1"/>
  <c r="M43" i="126" s="1"/>
  <c r="W43" i="126" s="1"/>
  <c r="V42" i="126"/>
  <c r="H42" i="126"/>
  <c r="I42" i="126" s="1"/>
  <c r="J42" i="126" s="1"/>
  <c r="M42" i="126" s="1"/>
  <c r="W42" i="126" s="1"/>
  <c r="V41" i="126"/>
  <c r="H41" i="126"/>
  <c r="I41" i="126" s="1"/>
  <c r="J41" i="126" s="1"/>
  <c r="M41" i="126" s="1"/>
  <c r="W41" i="126" s="1"/>
  <c r="V40" i="126"/>
  <c r="H40" i="126"/>
  <c r="I40" i="126" s="1"/>
  <c r="J40" i="126" s="1"/>
  <c r="M40" i="126" s="1"/>
  <c r="W40" i="126" s="1"/>
  <c r="V39" i="126"/>
  <c r="H39" i="126"/>
  <c r="I39" i="126" s="1"/>
  <c r="J39" i="126" s="1"/>
  <c r="M39" i="126" s="1"/>
  <c r="W39" i="126" s="1"/>
  <c r="V38" i="126"/>
  <c r="H38" i="126"/>
  <c r="I38" i="126" s="1"/>
  <c r="J38" i="126" s="1"/>
  <c r="M38" i="126" s="1"/>
  <c r="W38" i="126" s="1"/>
  <c r="V37" i="126"/>
  <c r="H37" i="126"/>
  <c r="I37" i="126" s="1"/>
  <c r="J37" i="126" s="1"/>
  <c r="M37" i="126" s="1"/>
  <c r="W37" i="126" s="1"/>
  <c r="V36" i="126"/>
  <c r="H36" i="126"/>
  <c r="I36" i="126" s="1"/>
  <c r="J36" i="126" s="1"/>
  <c r="M36" i="126" s="1"/>
  <c r="W36" i="126" s="1"/>
  <c r="V35" i="126"/>
  <c r="H35" i="126"/>
  <c r="I35" i="126" s="1"/>
  <c r="J35" i="126" s="1"/>
  <c r="M35" i="126" s="1"/>
  <c r="W35" i="126" s="1"/>
  <c r="V34" i="126"/>
  <c r="H34" i="126"/>
  <c r="I34" i="126" s="1"/>
  <c r="J34" i="126" s="1"/>
  <c r="M34" i="126" s="1"/>
  <c r="W34" i="126" s="1"/>
  <c r="V33" i="126"/>
  <c r="J33" i="126"/>
  <c r="M33" i="126" s="1"/>
  <c r="W33" i="126" s="1"/>
  <c r="I33" i="126"/>
  <c r="H33" i="126"/>
  <c r="V32" i="126"/>
  <c r="H32" i="126"/>
  <c r="I32" i="126" s="1"/>
  <c r="J32" i="126" s="1"/>
  <c r="M32" i="126" s="1"/>
  <c r="W32" i="126" s="1"/>
  <c r="V31" i="126"/>
  <c r="H31" i="126"/>
  <c r="I31" i="126" s="1"/>
  <c r="J31" i="126" s="1"/>
  <c r="M31" i="126" s="1"/>
  <c r="W31" i="126" s="1"/>
  <c r="V30" i="126"/>
  <c r="V46" i="126" s="1"/>
  <c r="H30" i="126"/>
  <c r="I30" i="126" s="1"/>
  <c r="J30" i="126" s="1"/>
  <c r="M30" i="126" s="1"/>
  <c r="W30" i="126" s="1"/>
  <c r="V29" i="126"/>
  <c r="J29" i="126"/>
  <c r="J46" i="126" s="1"/>
  <c r="I46" i="126" s="1"/>
  <c r="I29" i="126"/>
  <c r="H29" i="126"/>
  <c r="V28" i="126"/>
  <c r="H28" i="126"/>
  <c r="I28" i="126" s="1"/>
  <c r="J28" i="126" s="1"/>
  <c r="M28" i="126" s="1"/>
  <c r="W28" i="126" s="1"/>
  <c r="V27" i="126"/>
  <c r="H27" i="126"/>
  <c r="I27" i="126" s="1"/>
  <c r="J27" i="126" s="1"/>
  <c r="M27" i="126" s="1"/>
  <c r="W27" i="126" s="1"/>
  <c r="V26" i="126"/>
  <c r="H26" i="126"/>
  <c r="I26" i="126" s="1"/>
  <c r="J26" i="126" s="1"/>
  <c r="M26" i="126" s="1"/>
  <c r="W26" i="126" s="1"/>
  <c r="H25" i="126"/>
  <c r="I25" i="126" s="1"/>
  <c r="J25" i="126" s="1"/>
  <c r="V24" i="126"/>
  <c r="I24" i="126"/>
  <c r="J24" i="126" s="1"/>
  <c r="M24" i="126" s="1"/>
  <c r="W24" i="126" s="1"/>
  <c r="H24" i="126"/>
  <c r="V23" i="126"/>
  <c r="H23" i="126"/>
  <c r="I23" i="126" s="1"/>
  <c r="J23" i="126" s="1"/>
  <c r="M23" i="126" s="1"/>
  <c r="W23" i="126" s="1"/>
  <c r="V22" i="126"/>
  <c r="H22" i="126"/>
  <c r="I22" i="126" s="1"/>
  <c r="J22" i="126" s="1"/>
  <c r="M22" i="126" s="1"/>
  <c r="W22" i="126" s="1"/>
  <c r="H21" i="126"/>
  <c r="I21" i="126" s="1"/>
  <c r="J21" i="126" s="1"/>
  <c r="H20" i="126"/>
  <c r="I20" i="126" s="1"/>
  <c r="J20" i="126" s="1"/>
  <c r="T19" i="126"/>
  <c r="V19" i="126" s="1"/>
  <c r="J19" i="126"/>
  <c r="M19" i="126" s="1"/>
  <c r="W19" i="126" s="1"/>
  <c r="I19" i="126"/>
  <c r="H19" i="126"/>
  <c r="I18" i="126"/>
  <c r="J18" i="126" s="1"/>
  <c r="H18" i="126"/>
  <c r="H17" i="126"/>
  <c r="I17" i="126" s="1"/>
  <c r="J17" i="126" s="1"/>
  <c r="H16" i="126"/>
  <c r="I16" i="126" s="1"/>
  <c r="J16" i="126" s="1"/>
  <c r="V15" i="126"/>
  <c r="H15" i="126"/>
  <c r="I15" i="126" s="1"/>
  <c r="J15" i="126" s="1"/>
  <c r="M15" i="126" s="1"/>
  <c r="W15" i="126" s="1"/>
  <c r="H14" i="126"/>
  <c r="I14" i="126" s="1"/>
  <c r="J14" i="126" s="1"/>
  <c r="V45" i="53"/>
  <c r="H45" i="53"/>
  <c r="I45" i="53" s="1"/>
  <c r="J45" i="53" s="1"/>
  <c r="M45" i="53" s="1"/>
  <c r="K68" i="53"/>
  <c r="L68" i="53"/>
  <c r="N68" i="53"/>
  <c r="O68" i="53"/>
  <c r="P68" i="53"/>
  <c r="Q68" i="53"/>
  <c r="R68" i="53"/>
  <c r="S68" i="53"/>
  <c r="U68" i="53"/>
  <c r="A68" i="53"/>
  <c r="K45" i="125"/>
  <c r="L45" i="125"/>
  <c r="N45" i="125"/>
  <c r="O45" i="125"/>
  <c r="P45" i="125"/>
  <c r="Q45" i="125"/>
  <c r="R45" i="125"/>
  <c r="R48" i="125" s="1"/>
  <c r="S45" i="125"/>
  <c r="U45" i="125"/>
  <c r="A45" i="125"/>
  <c r="W47" i="125"/>
  <c r="V47" i="125"/>
  <c r="U47" i="125"/>
  <c r="T47" i="125"/>
  <c r="S47" i="125"/>
  <c r="R47" i="125"/>
  <c r="Q47" i="125"/>
  <c r="P47" i="125"/>
  <c r="O47" i="125"/>
  <c r="N47" i="125"/>
  <c r="M47" i="125"/>
  <c r="L47" i="125"/>
  <c r="K47" i="125"/>
  <c r="J47" i="125"/>
  <c r="A47" i="125"/>
  <c r="P48" i="125"/>
  <c r="A48" i="125"/>
  <c r="V20" i="125"/>
  <c r="J20" i="125"/>
  <c r="M20" i="125" s="1"/>
  <c r="H20" i="125"/>
  <c r="V19" i="125"/>
  <c r="M19" i="125"/>
  <c r="J19" i="125"/>
  <c r="H19" i="125"/>
  <c r="V36" i="125"/>
  <c r="H36" i="125"/>
  <c r="I36" i="125" s="1"/>
  <c r="J36" i="125" s="1"/>
  <c r="M36" i="125" s="1"/>
  <c r="V23" i="125"/>
  <c r="H23" i="125"/>
  <c r="I23" i="125" s="1"/>
  <c r="J23" i="125" s="1"/>
  <c r="M23" i="125" s="1"/>
  <c r="V27" i="125"/>
  <c r="H27" i="125"/>
  <c r="I27" i="125" s="1"/>
  <c r="J27" i="125" s="1"/>
  <c r="M27" i="125" s="1"/>
  <c r="V17" i="125"/>
  <c r="H17" i="125"/>
  <c r="I17" i="125" s="1"/>
  <c r="J17" i="125" s="1"/>
  <c r="M17" i="125" s="1"/>
  <c r="V16" i="125"/>
  <c r="H16" i="125"/>
  <c r="I16" i="125" s="1"/>
  <c r="J16" i="125" s="1"/>
  <c r="M16" i="125" s="1"/>
  <c r="V40" i="125"/>
  <c r="H40" i="125"/>
  <c r="I40" i="125" s="1"/>
  <c r="J40" i="125" s="1"/>
  <c r="M40" i="125" s="1"/>
  <c r="V37" i="125"/>
  <c r="H37" i="125"/>
  <c r="I37" i="125" s="1"/>
  <c r="J37" i="125" s="1"/>
  <c r="M37" i="125" s="1"/>
  <c r="V15" i="125"/>
  <c r="H15" i="125"/>
  <c r="I15" i="125" s="1"/>
  <c r="J15" i="125" s="1"/>
  <c r="M15" i="125" s="1"/>
  <c r="V35" i="125"/>
  <c r="H35" i="125"/>
  <c r="I35" i="125" s="1"/>
  <c r="J35" i="125" s="1"/>
  <c r="M35" i="125" s="1"/>
  <c r="V28" i="125"/>
  <c r="H28" i="125"/>
  <c r="I28" i="125" s="1"/>
  <c r="J28" i="125" s="1"/>
  <c r="M28" i="125" s="1"/>
  <c r="W28" i="125" s="1"/>
  <c r="V31" i="125"/>
  <c r="H31" i="125"/>
  <c r="I31" i="125" s="1"/>
  <c r="J31" i="125" s="1"/>
  <c r="M31" i="125" s="1"/>
  <c r="V30" i="125"/>
  <c r="H30" i="125"/>
  <c r="I30" i="125" s="1"/>
  <c r="J30" i="125" s="1"/>
  <c r="M30" i="125" s="1"/>
  <c r="W30" i="125" s="1"/>
  <c r="V29" i="125"/>
  <c r="H29" i="125"/>
  <c r="I29" i="125" s="1"/>
  <c r="J29" i="125" s="1"/>
  <c r="M29" i="125" s="1"/>
  <c r="V39" i="125"/>
  <c r="H39" i="125"/>
  <c r="I39" i="125" s="1"/>
  <c r="J39" i="125" s="1"/>
  <c r="M39" i="125" s="1"/>
  <c r="W39" i="125" s="1"/>
  <c r="V38" i="125"/>
  <c r="H38" i="125"/>
  <c r="I38" i="125" s="1"/>
  <c r="J38" i="125" s="1"/>
  <c r="M38" i="125" s="1"/>
  <c r="V14" i="125"/>
  <c r="H14" i="125"/>
  <c r="I14" i="125" s="1"/>
  <c r="J14" i="125" s="1"/>
  <c r="V22" i="125"/>
  <c r="H22" i="125"/>
  <c r="I22" i="125" s="1"/>
  <c r="J22" i="125" s="1"/>
  <c r="M22" i="125" s="1"/>
  <c r="V41" i="125"/>
  <c r="H41" i="125"/>
  <c r="I41" i="125" s="1"/>
  <c r="J41" i="125" s="1"/>
  <c r="M41" i="125" s="1"/>
  <c r="H44" i="125"/>
  <c r="I44" i="125" s="1"/>
  <c r="J44" i="125" s="1"/>
  <c r="H43" i="125"/>
  <c r="I43" i="125" s="1"/>
  <c r="J43" i="125" s="1"/>
  <c r="H42" i="125"/>
  <c r="I42" i="125" s="1"/>
  <c r="J42" i="125" s="1"/>
  <c r="H34" i="125"/>
  <c r="I34" i="125" s="1"/>
  <c r="J34" i="125" s="1"/>
  <c r="H33" i="125"/>
  <c r="I33" i="125" s="1"/>
  <c r="J33" i="125" s="1"/>
  <c r="T32" i="125"/>
  <c r="V32" i="125" s="1"/>
  <c r="H32" i="125"/>
  <c r="I32" i="125" s="1"/>
  <c r="J32" i="125" s="1"/>
  <c r="M32" i="125" s="1"/>
  <c r="H26" i="125"/>
  <c r="I26" i="125" s="1"/>
  <c r="J26" i="125" s="1"/>
  <c r="H25" i="125"/>
  <c r="I25" i="125" s="1"/>
  <c r="J25" i="125" s="1"/>
  <c r="M25" i="125" s="1"/>
  <c r="H24" i="125"/>
  <c r="I24" i="125" s="1"/>
  <c r="J24" i="125" s="1"/>
  <c r="V21" i="125"/>
  <c r="H21" i="125"/>
  <c r="I21" i="125" s="1"/>
  <c r="J21" i="125" s="1"/>
  <c r="M21" i="125" s="1"/>
  <c r="W21" i="125" s="1"/>
  <c r="H18" i="125"/>
  <c r="I18" i="125" s="1"/>
  <c r="J18" i="125" s="1"/>
  <c r="P48" i="124"/>
  <c r="W47" i="124"/>
  <c r="V47" i="124"/>
  <c r="U47" i="124"/>
  <c r="U48" i="124" s="1"/>
  <c r="T47" i="124"/>
  <c r="T48" i="124" s="1"/>
  <c r="S47" i="124"/>
  <c r="S48" i="124" s="1"/>
  <c r="R47" i="124"/>
  <c r="R48" i="124" s="1"/>
  <c r="Q47" i="124"/>
  <c r="Q48" i="124" s="1"/>
  <c r="P47" i="124"/>
  <c r="O47" i="124"/>
  <c r="O48" i="124" s="1"/>
  <c r="N47" i="124"/>
  <c r="N48" i="124" s="1"/>
  <c r="M47" i="124"/>
  <c r="L47" i="124"/>
  <c r="L48" i="124" s="1"/>
  <c r="K47" i="124"/>
  <c r="K48" i="124" s="1"/>
  <c r="J47" i="124"/>
  <c r="A47" i="124"/>
  <c r="U45" i="124"/>
  <c r="T45" i="124"/>
  <c r="S45" i="124"/>
  <c r="R45" i="124"/>
  <c r="Q45" i="124"/>
  <c r="P45" i="124"/>
  <c r="O45" i="124"/>
  <c r="N45" i="124"/>
  <c r="L45" i="124"/>
  <c r="K45" i="124"/>
  <c r="A45" i="124"/>
  <c r="A48" i="124" s="1"/>
  <c r="V44" i="124"/>
  <c r="J44" i="124"/>
  <c r="M44" i="124" s="1"/>
  <c r="W44" i="124" s="1"/>
  <c r="H44" i="124"/>
  <c r="V43" i="124"/>
  <c r="J43" i="124"/>
  <c r="M43" i="124" s="1"/>
  <c r="W43" i="124" s="1"/>
  <c r="H43" i="124"/>
  <c r="V42" i="124"/>
  <c r="H42" i="124"/>
  <c r="I42" i="124" s="1"/>
  <c r="J42" i="124" s="1"/>
  <c r="M42" i="124" s="1"/>
  <c r="W42" i="124" s="1"/>
  <c r="V41" i="124"/>
  <c r="I41" i="124"/>
  <c r="J41" i="124" s="1"/>
  <c r="M41" i="124" s="1"/>
  <c r="W41" i="124" s="1"/>
  <c r="H41" i="124"/>
  <c r="V40" i="124"/>
  <c r="H40" i="124"/>
  <c r="I40" i="124" s="1"/>
  <c r="J40" i="124" s="1"/>
  <c r="M40" i="124" s="1"/>
  <c r="W40" i="124" s="1"/>
  <c r="V39" i="124"/>
  <c r="H39" i="124"/>
  <c r="I39" i="124" s="1"/>
  <c r="J39" i="124" s="1"/>
  <c r="M39" i="124" s="1"/>
  <c r="W39" i="124" s="1"/>
  <c r="V38" i="124"/>
  <c r="H38" i="124"/>
  <c r="I38" i="124" s="1"/>
  <c r="J38" i="124" s="1"/>
  <c r="M38" i="124" s="1"/>
  <c r="W38" i="124" s="1"/>
  <c r="V37" i="124"/>
  <c r="I37" i="124"/>
  <c r="J37" i="124" s="1"/>
  <c r="M37" i="124" s="1"/>
  <c r="W37" i="124" s="1"/>
  <c r="H37" i="124"/>
  <c r="V36" i="124"/>
  <c r="H36" i="124"/>
  <c r="I36" i="124" s="1"/>
  <c r="J36" i="124" s="1"/>
  <c r="M36" i="124" s="1"/>
  <c r="W36" i="124" s="1"/>
  <c r="V35" i="124"/>
  <c r="H35" i="124"/>
  <c r="I35" i="124" s="1"/>
  <c r="J35" i="124" s="1"/>
  <c r="M35" i="124" s="1"/>
  <c r="W35" i="124" s="1"/>
  <c r="V34" i="124"/>
  <c r="H34" i="124"/>
  <c r="I34" i="124" s="1"/>
  <c r="J34" i="124" s="1"/>
  <c r="M34" i="124" s="1"/>
  <c r="W34" i="124" s="1"/>
  <c r="V33" i="124"/>
  <c r="V45" i="124" s="1"/>
  <c r="H33" i="124"/>
  <c r="I33" i="124" s="1"/>
  <c r="J33" i="124" s="1"/>
  <c r="V32" i="124"/>
  <c r="H32" i="124"/>
  <c r="I32" i="124" s="1"/>
  <c r="J32" i="124" s="1"/>
  <c r="M32" i="124" s="1"/>
  <c r="W32" i="124" s="1"/>
  <c r="V31" i="124"/>
  <c r="H31" i="124"/>
  <c r="I31" i="124" s="1"/>
  <c r="J31" i="124" s="1"/>
  <c r="M31" i="124" s="1"/>
  <c r="W31" i="124" s="1"/>
  <c r="V30" i="124"/>
  <c r="I30" i="124"/>
  <c r="J30" i="124" s="1"/>
  <c r="M30" i="124" s="1"/>
  <c r="W30" i="124" s="1"/>
  <c r="H30" i="124"/>
  <c r="V29" i="124"/>
  <c r="H29" i="124"/>
  <c r="I29" i="124" s="1"/>
  <c r="J29" i="124" s="1"/>
  <c r="M29" i="124" s="1"/>
  <c r="W29" i="124" s="1"/>
  <c r="V28" i="124"/>
  <c r="H28" i="124"/>
  <c r="I28" i="124" s="1"/>
  <c r="J28" i="124" s="1"/>
  <c r="M28" i="124" s="1"/>
  <c r="W28" i="124" s="1"/>
  <c r="V27" i="124"/>
  <c r="H27" i="124"/>
  <c r="I27" i="124" s="1"/>
  <c r="J27" i="124" s="1"/>
  <c r="M27" i="124" s="1"/>
  <c r="W27" i="124" s="1"/>
  <c r="V26" i="124"/>
  <c r="I26" i="124"/>
  <c r="J26" i="124" s="1"/>
  <c r="M26" i="124" s="1"/>
  <c r="W26" i="124" s="1"/>
  <c r="H26" i="124"/>
  <c r="V25" i="124"/>
  <c r="H25" i="124"/>
  <c r="I25" i="124" s="1"/>
  <c r="J25" i="124" s="1"/>
  <c r="M25" i="124" s="1"/>
  <c r="W25" i="124" s="1"/>
  <c r="H24" i="124"/>
  <c r="I24" i="124" s="1"/>
  <c r="J24" i="124" s="1"/>
  <c r="H23" i="124"/>
  <c r="I23" i="124" s="1"/>
  <c r="J23" i="124" s="1"/>
  <c r="I22" i="124"/>
  <c r="J22" i="124" s="1"/>
  <c r="H22" i="124"/>
  <c r="H21" i="124"/>
  <c r="I21" i="124" s="1"/>
  <c r="J21" i="124" s="1"/>
  <c r="I20" i="124"/>
  <c r="J20" i="124" s="1"/>
  <c r="H20" i="124"/>
  <c r="T19" i="124"/>
  <c r="V19" i="124" s="1"/>
  <c r="H19" i="124"/>
  <c r="I19" i="124" s="1"/>
  <c r="J19" i="124" s="1"/>
  <c r="M19" i="124" s="1"/>
  <c r="W19" i="124" s="1"/>
  <c r="H18" i="124"/>
  <c r="I18" i="124" s="1"/>
  <c r="J18" i="124" s="1"/>
  <c r="H17" i="124"/>
  <c r="I17" i="124" s="1"/>
  <c r="J17" i="124" s="1"/>
  <c r="I16" i="124"/>
  <c r="J16" i="124" s="1"/>
  <c r="H16" i="124"/>
  <c r="V15" i="124"/>
  <c r="I15" i="124"/>
  <c r="J15" i="124" s="1"/>
  <c r="M15" i="124" s="1"/>
  <c r="W15" i="124" s="1"/>
  <c r="H15" i="124"/>
  <c r="H14" i="124"/>
  <c r="I14" i="124" s="1"/>
  <c r="J14" i="124" s="1"/>
  <c r="W47" i="123"/>
  <c r="V47" i="123"/>
  <c r="U47" i="123"/>
  <c r="T47" i="123"/>
  <c r="S47" i="123"/>
  <c r="R47" i="123"/>
  <c r="Q47" i="123"/>
  <c r="P47" i="123"/>
  <c r="O47" i="123"/>
  <c r="N47" i="123"/>
  <c r="M47" i="123"/>
  <c r="L47" i="123"/>
  <c r="K47" i="123"/>
  <c r="J47" i="123"/>
  <c r="A47" i="123"/>
  <c r="U45" i="123"/>
  <c r="T45" i="123"/>
  <c r="S45" i="123"/>
  <c r="R45" i="123"/>
  <c r="Q45" i="123"/>
  <c r="P45" i="123"/>
  <c r="P48" i="123" s="1"/>
  <c r="O45" i="123"/>
  <c r="N45" i="123"/>
  <c r="N48" i="123" s="1"/>
  <c r="L45" i="123"/>
  <c r="K45" i="123"/>
  <c r="A45" i="123"/>
  <c r="A48" i="123" s="1"/>
  <c r="V44" i="123"/>
  <c r="J44" i="123"/>
  <c r="M44" i="123" s="1"/>
  <c r="W44" i="123" s="1"/>
  <c r="H44" i="123"/>
  <c r="V43" i="123"/>
  <c r="J43" i="123"/>
  <c r="M43" i="123" s="1"/>
  <c r="W43" i="123" s="1"/>
  <c r="H43" i="123"/>
  <c r="V42" i="123"/>
  <c r="H42" i="123"/>
  <c r="I42" i="123" s="1"/>
  <c r="J42" i="123" s="1"/>
  <c r="M42" i="123" s="1"/>
  <c r="W42" i="123" s="1"/>
  <c r="V41" i="123"/>
  <c r="H41" i="123"/>
  <c r="I41" i="123" s="1"/>
  <c r="J41" i="123" s="1"/>
  <c r="M41" i="123" s="1"/>
  <c r="W41" i="123" s="1"/>
  <c r="V40" i="123"/>
  <c r="H40" i="123"/>
  <c r="I40" i="123" s="1"/>
  <c r="J40" i="123" s="1"/>
  <c r="M40" i="123" s="1"/>
  <c r="W40" i="123" s="1"/>
  <c r="V39" i="123"/>
  <c r="H39" i="123"/>
  <c r="I39" i="123" s="1"/>
  <c r="J39" i="123" s="1"/>
  <c r="M39" i="123" s="1"/>
  <c r="V38" i="123"/>
  <c r="H38" i="123"/>
  <c r="I38" i="123" s="1"/>
  <c r="J38" i="123" s="1"/>
  <c r="M38" i="123" s="1"/>
  <c r="W38" i="123" s="1"/>
  <c r="V37" i="123"/>
  <c r="H37" i="123"/>
  <c r="I37" i="123" s="1"/>
  <c r="J37" i="123" s="1"/>
  <c r="M37" i="123" s="1"/>
  <c r="W37" i="123" s="1"/>
  <c r="V36" i="123"/>
  <c r="H36" i="123"/>
  <c r="I36" i="123" s="1"/>
  <c r="J36" i="123" s="1"/>
  <c r="M36" i="123" s="1"/>
  <c r="W36" i="123" s="1"/>
  <c r="V35" i="123"/>
  <c r="H35" i="123"/>
  <c r="I35" i="123" s="1"/>
  <c r="J35" i="123" s="1"/>
  <c r="M35" i="123" s="1"/>
  <c r="V34" i="123"/>
  <c r="H34" i="123"/>
  <c r="I34" i="123" s="1"/>
  <c r="J34" i="123" s="1"/>
  <c r="M34" i="123" s="1"/>
  <c r="W34" i="123" s="1"/>
  <c r="V33" i="123"/>
  <c r="H33" i="123"/>
  <c r="I33" i="123" s="1"/>
  <c r="J33" i="123" s="1"/>
  <c r="M33" i="123" s="1"/>
  <c r="V32" i="123"/>
  <c r="H32" i="123"/>
  <c r="I32" i="123" s="1"/>
  <c r="J32" i="123" s="1"/>
  <c r="M32" i="123" s="1"/>
  <c r="W32" i="123" s="1"/>
  <c r="V31" i="123"/>
  <c r="H31" i="123"/>
  <c r="I31" i="123" s="1"/>
  <c r="J31" i="123" s="1"/>
  <c r="M31" i="123" s="1"/>
  <c r="V30" i="123"/>
  <c r="H30" i="123"/>
  <c r="I30" i="123" s="1"/>
  <c r="J30" i="123" s="1"/>
  <c r="M30" i="123" s="1"/>
  <c r="W30" i="123" s="1"/>
  <c r="V29" i="123"/>
  <c r="H29" i="123"/>
  <c r="I29" i="123" s="1"/>
  <c r="J29" i="123" s="1"/>
  <c r="M29" i="123" s="1"/>
  <c r="W29" i="123" s="1"/>
  <c r="V28" i="123"/>
  <c r="H28" i="123"/>
  <c r="I28" i="123" s="1"/>
  <c r="J28" i="123" s="1"/>
  <c r="M28" i="123" s="1"/>
  <c r="W28" i="123" s="1"/>
  <c r="V27" i="123"/>
  <c r="H27" i="123"/>
  <c r="I27" i="123" s="1"/>
  <c r="J27" i="123" s="1"/>
  <c r="M27" i="123" s="1"/>
  <c r="V26" i="123"/>
  <c r="H26" i="123"/>
  <c r="I26" i="123" s="1"/>
  <c r="J26" i="123" s="1"/>
  <c r="M26" i="123" s="1"/>
  <c r="W26" i="123" s="1"/>
  <c r="V25" i="123"/>
  <c r="V45" i="123" s="1"/>
  <c r="V48" i="123" s="1"/>
  <c r="H25" i="123"/>
  <c r="I25" i="123" s="1"/>
  <c r="J25" i="123" s="1"/>
  <c r="H24" i="123"/>
  <c r="I24" i="123" s="1"/>
  <c r="J24" i="123" s="1"/>
  <c r="H23" i="123"/>
  <c r="I23" i="123" s="1"/>
  <c r="J23" i="123" s="1"/>
  <c r="H22" i="123"/>
  <c r="I22" i="123" s="1"/>
  <c r="J22" i="123" s="1"/>
  <c r="H21" i="123"/>
  <c r="I21" i="123" s="1"/>
  <c r="J21" i="123" s="1"/>
  <c r="H20" i="123"/>
  <c r="I20" i="123" s="1"/>
  <c r="J20" i="123" s="1"/>
  <c r="T19" i="123"/>
  <c r="V19" i="123" s="1"/>
  <c r="H19" i="123"/>
  <c r="I19" i="123" s="1"/>
  <c r="J19" i="123" s="1"/>
  <c r="M19" i="123" s="1"/>
  <c r="W19" i="123" s="1"/>
  <c r="H18" i="123"/>
  <c r="I18" i="123" s="1"/>
  <c r="J18" i="123" s="1"/>
  <c r="H17" i="123"/>
  <c r="I17" i="123" s="1"/>
  <c r="J17" i="123" s="1"/>
  <c r="H16" i="123"/>
  <c r="I16" i="123" s="1"/>
  <c r="J16" i="123" s="1"/>
  <c r="V15" i="123"/>
  <c r="H15" i="123"/>
  <c r="I15" i="123" s="1"/>
  <c r="J15" i="123" s="1"/>
  <c r="M15" i="123" s="1"/>
  <c r="W15" i="123" s="1"/>
  <c r="H14" i="123"/>
  <c r="I14" i="123" s="1"/>
  <c r="J14" i="123" s="1"/>
  <c r="V66" i="53"/>
  <c r="V67" i="53"/>
  <c r="J66" i="53"/>
  <c r="M66" i="53" s="1"/>
  <c r="J67" i="53"/>
  <c r="M67" i="53" s="1"/>
  <c r="H66" i="53"/>
  <c r="H67" i="53"/>
  <c r="W45" i="121"/>
  <c r="V45" i="121"/>
  <c r="U45" i="121"/>
  <c r="T45" i="121"/>
  <c r="T46" i="121" s="1"/>
  <c r="S45" i="121"/>
  <c r="S46" i="121" s="1"/>
  <c r="R45" i="121"/>
  <c r="Q45" i="121"/>
  <c r="Q46" i="121" s="1"/>
  <c r="P45" i="121"/>
  <c r="O45" i="121"/>
  <c r="N45" i="121"/>
  <c r="M45" i="121"/>
  <c r="L45" i="121"/>
  <c r="L46" i="121" s="1"/>
  <c r="K45" i="121"/>
  <c r="K46" i="121" s="1"/>
  <c r="J45" i="121"/>
  <c r="A45" i="121"/>
  <c r="U43" i="121"/>
  <c r="T43" i="121"/>
  <c r="S43" i="121"/>
  <c r="R43" i="121"/>
  <c r="R46" i="121" s="1"/>
  <c r="Q43" i="121"/>
  <c r="P43" i="121"/>
  <c r="P46" i="121" s="1"/>
  <c r="O43" i="121"/>
  <c r="N43" i="121"/>
  <c r="L43" i="121"/>
  <c r="K43" i="121"/>
  <c r="A43" i="121"/>
  <c r="A46" i="121" s="1"/>
  <c r="V42" i="121"/>
  <c r="H42" i="121"/>
  <c r="I42" i="121" s="1"/>
  <c r="J42" i="121" s="1"/>
  <c r="M42" i="121" s="1"/>
  <c r="W42" i="121" s="1"/>
  <c r="V41" i="121"/>
  <c r="H41" i="121"/>
  <c r="I41" i="121" s="1"/>
  <c r="J41" i="121" s="1"/>
  <c r="M41" i="121" s="1"/>
  <c r="W41" i="121" s="1"/>
  <c r="V40" i="121"/>
  <c r="H40" i="121"/>
  <c r="I40" i="121" s="1"/>
  <c r="J40" i="121" s="1"/>
  <c r="M40" i="121" s="1"/>
  <c r="V39" i="121"/>
  <c r="H39" i="121"/>
  <c r="I39" i="121" s="1"/>
  <c r="J39" i="121" s="1"/>
  <c r="M39" i="121" s="1"/>
  <c r="W39" i="121" s="1"/>
  <c r="V38" i="121"/>
  <c r="H38" i="121"/>
  <c r="I38" i="121" s="1"/>
  <c r="J38" i="121" s="1"/>
  <c r="M38" i="121" s="1"/>
  <c r="W38" i="121" s="1"/>
  <c r="V37" i="121"/>
  <c r="H37" i="121"/>
  <c r="I37" i="121" s="1"/>
  <c r="J37" i="121" s="1"/>
  <c r="M37" i="121" s="1"/>
  <c r="W37" i="121" s="1"/>
  <c r="V36" i="121"/>
  <c r="V43" i="121" s="1"/>
  <c r="H36" i="121"/>
  <c r="I36" i="121" s="1"/>
  <c r="J36" i="121" s="1"/>
  <c r="M36" i="121" s="1"/>
  <c r="W36" i="121" s="1"/>
  <c r="V35" i="121"/>
  <c r="H35" i="121"/>
  <c r="I35" i="121" s="1"/>
  <c r="J35" i="121" s="1"/>
  <c r="M35" i="121" s="1"/>
  <c r="W35" i="121" s="1"/>
  <c r="V34" i="121"/>
  <c r="H34" i="121"/>
  <c r="I34" i="121" s="1"/>
  <c r="J34" i="121" s="1"/>
  <c r="M34" i="121" s="1"/>
  <c r="W34" i="121" s="1"/>
  <c r="V33" i="121"/>
  <c r="H33" i="121"/>
  <c r="I33" i="121" s="1"/>
  <c r="J33" i="121" s="1"/>
  <c r="M33" i="121" s="1"/>
  <c r="W33" i="121" s="1"/>
  <c r="V32" i="121"/>
  <c r="H32" i="121"/>
  <c r="I32" i="121" s="1"/>
  <c r="J32" i="121" s="1"/>
  <c r="M32" i="121" s="1"/>
  <c r="W32" i="121" s="1"/>
  <c r="V31" i="121"/>
  <c r="H31" i="121"/>
  <c r="I31" i="121" s="1"/>
  <c r="J31" i="121" s="1"/>
  <c r="M31" i="121" s="1"/>
  <c r="W31" i="121" s="1"/>
  <c r="V30" i="121"/>
  <c r="H30" i="121"/>
  <c r="I30" i="121" s="1"/>
  <c r="J30" i="121" s="1"/>
  <c r="M30" i="121" s="1"/>
  <c r="W30" i="121" s="1"/>
  <c r="V29" i="121"/>
  <c r="H29" i="121"/>
  <c r="I29" i="121" s="1"/>
  <c r="J29" i="121" s="1"/>
  <c r="M29" i="121" s="1"/>
  <c r="W29" i="121" s="1"/>
  <c r="V28" i="121"/>
  <c r="H28" i="121"/>
  <c r="I28" i="121" s="1"/>
  <c r="J28" i="121" s="1"/>
  <c r="M28" i="121" s="1"/>
  <c r="W28" i="121" s="1"/>
  <c r="V27" i="121"/>
  <c r="H27" i="121"/>
  <c r="I27" i="121" s="1"/>
  <c r="J27" i="121" s="1"/>
  <c r="M27" i="121" s="1"/>
  <c r="W27" i="121" s="1"/>
  <c r="V26" i="121"/>
  <c r="H26" i="121"/>
  <c r="I26" i="121" s="1"/>
  <c r="J26" i="121" s="1"/>
  <c r="M26" i="121" s="1"/>
  <c r="W26" i="121" s="1"/>
  <c r="V25" i="121"/>
  <c r="H25" i="121"/>
  <c r="I25" i="121" s="1"/>
  <c r="J25" i="121" s="1"/>
  <c r="M25" i="121" s="1"/>
  <c r="W25" i="121" s="1"/>
  <c r="H24" i="121"/>
  <c r="I24" i="121" s="1"/>
  <c r="J24" i="121" s="1"/>
  <c r="H23" i="121"/>
  <c r="I23" i="121" s="1"/>
  <c r="J23" i="121" s="1"/>
  <c r="I22" i="121"/>
  <c r="J22" i="121" s="1"/>
  <c r="H22" i="121"/>
  <c r="H21" i="121"/>
  <c r="I21" i="121" s="1"/>
  <c r="J21" i="121" s="1"/>
  <c r="H20" i="121"/>
  <c r="I20" i="121" s="1"/>
  <c r="J20" i="121" s="1"/>
  <c r="T19" i="121"/>
  <c r="V19" i="121" s="1"/>
  <c r="H19" i="121"/>
  <c r="I19" i="121" s="1"/>
  <c r="J19" i="121" s="1"/>
  <c r="M19" i="121" s="1"/>
  <c r="W19" i="121" s="1"/>
  <c r="H18" i="121"/>
  <c r="I18" i="121" s="1"/>
  <c r="J18" i="121" s="1"/>
  <c r="H17" i="121"/>
  <c r="I17" i="121" s="1"/>
  <c r="J17" i="121" s="1"/>
  <c r="H16" i="121"/>
  <c r="I16" i="121" s="1"/>
  <c r="J16" i="121" s="1"/>
  <c r="V15" i="121"/>
  <c r="I15" i="121"/>
  <c r="J15" i="121" s="1"/>
  <c r="H15" i="121"/>
  <c r="H14" i="121"/>
  <c r="I14" i="121" s="1"/>
  <c r="J14" i="121" s="1"/>
  <c r="W45" i="120"/>
  <c r="V45" i="120"/>
  <c r="U45" i="120"/>
  <c r="T45" i="120"/>
  <c r="S45" i="120"/>
  <c r="S46" i="120" s="1"/>
  <c r="R45" i="120"/>
  <c r="Q45" i="120"/>
  <c r="P45" i="120"/>
  <c r="O45" i="120"/>
  <c r="N45" i="120"/>
  <c r="M45" i="120"/>
  <c r="L45" i="120"/>
  <c r="K45" i="120"/>
  <c r="K46" i="120" s="1"/>
  <c r="J45" i="120"/>
  <c r="A45" i="120"/>
  <c r="U43" i="120"/>
  <c r="T43" i="120"/>
  <c r="S43" i="120"/>
  <c r="R43" i="120"/>
  <c r="R46" i="120" s="1"/>
  <c r="Q43" i="120"/>
  <c r="P43" i="120"/>
  <c r="P46" i="120" s="1"/>
  <c r="O43" i="120"/>
  <c r="N43" i="120"/>
  <c r="L43" i="120"/>
  <c r="K43" i="120"/>
  <c r="A43" i="120"/>
  <c r="A46" i="120" s="1"/>
  <c r="V42" i="120"/>
  <c r="H42" i="120"/>
  <c r="I42" i="120" s="1"/>
  <c r="J42" i="120" s="1"/>
  <c r="M42" i="120" s="1"/>
  <c r="W42" i="120" s="1"/>
  <c r="V41" i="120"/>
  <c r="I41" i="120"/>
  <c r="J41" i="120" s="1"/>
  <c r="M41" i="120" s="1"/>
  <c r="W41" i="120" s="1"/>
  <c r="H41" i="120"/>
  <c r="V40" i="120"/>
  <c r="H40" i="120"/>
  <c r="I40" i="120" s="1"/>
  <c r="J40" i="120" s="1"/>
  <c r="M40" i="120" s="1"/>
  <c r="W40" i="120" s="1"/>
  <c r="V39" i="120"/>
  <c r="H39" i="120"/>
  <c r="I39" i="120" s="1"/>
  <c r="J39" i="120" s="1"/>
  <c r="M39" i="120" s="1"/>
  <c r="W39" i="120" s="1"/>
  <c r="V38" i="120"/>
  <c r="H38" i="120"/>
  <c r="I38" i="120" s="1"/>
  <c r="J38" i="120" s="1"/>
  <c r="M38" i="120" s="1"/>
  <c r="W38" i="120" s="1"/>
  <c r="V37" i="120"/>
  <c r="H37" i="120"/>
  <c r="I37" i="120" s="1"/>
  <c r="J37" i="120" s="1"/>
  <c r="M37" i="120" s="1"/>
  <c r="W37" i="120" s="1"/>
  <c r="V36" i="120"/>
  <c r="H36" i="120"/>
  <c r="I36" i="120" s="1"/>
  <c r="J36" i="120" s="1"/>
  <c r="M36" i="120" s="1"/>
  <c r="W36" i="120" s="1"/>
  <c r="V35" i="120"/>
  <c r="H35" i="120"/>
  <c r="I35" i="120" s="1"/>
  <c r="J35" i="120" s="1"/>
  <c r="M35" i="120" s="1"/>
  <c r="W35" i="120" s="1"/>
  <c r="V34" i="120"/>
  <c r="H34" i="120"/>
  <c r="I34" i="120" s="1"/>
  <c r="J34" i="120" s="1"/>
  <c r="M34" i="120" s="1"/>
  <c r="V33" i="120"/>
  <c r="H33" i="120"/>
  <c r="I33" i="120" s="1"/>
  <c r="J33" i="120" s="1"/>
  <c r="M33" i="120" s="1"/>
  <c r="W33" i="120" s="1"/>
  <c r="V32" i="120"/>
  <c r="H32" i="120"/>
  <c r="I32" i="120" s="1"/>
  <c r="J32" i="120" s="1"/>
  <c r="M32" i="120" s="1"/>
  <c r="W32" i="120" s="1"/>
  <c r="V31" i="120"/>
  <c r="H31" i="120"/>
  <c r="I31" i="120" s="1"/>
  <c r="J31" i="120" s="1"/>
  <c r="M31" i="120" s="1"/>
  <c r="W31" i="120" s="1"/>
  <c r="V30" i="120"/>
  <c r="H30" i="120"/>
  <c r="I30" i="120" s="1"/>
  <c r="J30" i="120" s="1"/>
  <c r="M30" i="120" s="1"/>
  <c r="W30" i="120" s="1"/>
  <c r="V29" i="120"/>
  <c r="H29" i="120"/>
  <c r="I29" i="120" s="1"/>
  <c r="J29" i="120" s="1"/>
  <c r="M29" i="120" s="1"/>
  <c r="W29" i="120" s="1"/>
  <c r="V28" i="120"/>
  <c r="H28" i="120"/>
  <c r="I28" i="120" s="1"/>
  <c r="J28" i="120" s="1"/>
  <c r="M28" i="120" s="1"/>
  <c r="W28" i="120" s="1"/>
  <c r="V27" i="120"/>
  <c r="H27" i="120"/>
  <c r="I27" i="120" s="1"/>
  <c r="J27" i="120" s="1"/>
  <c r="M27" i="120" s="1"/>
  <c r="W27" i="120" s="1"/>
  <c r="V26" i="120"/>
  <c r="H26" i="120"/>
  <c r="I26" i="120" s="1"/>
  <c r="J26" i="120" s="1"/>
  <c r="M26" i="120" s="1"/>
  <c r="W26" i="120" s="1"/>
  <c r="V25" i="120"/>
  <c r="H25" i="120"/>
  <c r="I25" i="120" s="1"/>
  <c r="J25" i="120" s="1"/>
  <c r="M25" i="120" s="1"/>
  <c r="W25" i="120" s="1"/>
  <c r="H24" i="120"/>
  <c r="I24" i="120" s="1"/>
  <c r="J24" i="120" s="1"/>
  <c r="H23" i="120"/>
  <c r="I23" i="120" s="1"/>
  <c r="J23" i="120" s="1"/>
  <c r="I22" i="120"/>
  <c r="J22" i="120" s="1"/>
  <c r="H22" i="120"/>
  <c r="H21" i="120"/>
  <c r="I21" i="120" s="1"/>
  <c r="J21" i="120" s="1"/>
  <c r="H20" i="120"/>
  <c r="I20" i="120" s="1"/>
  <c r="J20" i="120" s="1"/>
  <c r="T19" i="120"/>
  <c r="V19" i="120" s="1"/>
  <c r="H19" i="120"/>
  <c r="I19" i="120" s="1"/>
  <c r="J19" i="120" s="1"/>
  <c r="M19" i="120" s="1"/>
  <c r="W19" i="120" s="1"/>
  <c r="H18" i="120"/>
  <c r="I18" i="120" s="1"/>
  <c r="J18" i="120" s="1"/>
  <c r="H17" i="120"/>
  <c r="I17" i="120" s="1"/>
  <c r="J17" i="120" s="1"/>
  <c r="I16" i="120"/>
  <c r="J16" i="120" s="1"/>
  <c r="H16" i="120"/>
  <c r="V15" i="120"/>
  <c r="V43" i="120" s="1"/>
  <c r="H15" i="120"/>
  <c r="I15" i="120" s="1"/>
  <c r="J15" i="120" s="1"/>
  <c r="H14" i="120"/>
  <c r="I14" i="120" s="1"/>
  <c r="J14" i="120" s="1"/>
  <c r="W45" i="119"/>
  <c r="V45" i="119"/>
  <c r="U45" i="119"/>
  <c r="U46" i="119" s="1"/>
  <c r="T45" i="119"/>
  <c r="S45" i="119"/>
  <c r="R45" i="119"/>
  <c r="Q45" i="119"/>
  <c r="P45" i="119"/>
  <c r="O45" i="119"/>
  <c r="O46" i="119" s="1"/>
  <c r="N45" i="119"/>
  <c r="M45" i="119"/>
  <c r="L45" i="119"/>
  <c r="K45" i="119"/>
  <c r="J45" i="119"/>
  <c r="A45" i="119"/>
  <c r="U43" i="119"/>
  <c r="T43" i="119"/>
  <c r="S43" i="119"/>
  <c r="R43" i="119"/>
  <c r="R46" i="119" s="1"/>
  <c r="Q43" i="119"/>
  <c r="P43" i="119"/>
  <c r="P46" i="119" s="1"/>
  <c r="O43" i="119"/>
  <c r="N43" i="119"/>
  <c r="L43" i="119"/>
  <c r="K43" i="119"/>
  <c r="A43" i="119"/>
  <c r="A46" i="119" s="1"/>
  <c r="V42" i="119"/>
  <c r="V43" i="119" s="1"/>
  <c r="H42" i="119"/>
  <c r="I42" i="119" s="1"/>
  <c r="J42" i="119" s="1"/>
  <c r="V41" i="119"/>
  <c r="H41" i="119"/>
  <c r="I41" i="119" s="1"/>
  <c r="J41" i="119" s="1"/>
  <c r="M41" i="119" s="1"/>
  <c r="V40" i="119"/>
  <c r="H40" i="119"/>
  <c r="I40" i="119" s="1"/>
  <c r="J40" i="119" s="1"/>
  <c r="M40" i="119" s="1"/>
  <c r="W40" i="119" s="1"/>
  <c r="V39" i="119"/>
  <c r="H39" i="119"/>
  <c r="I39" i="119" s="1"/>
  <c r="J39" i="119" s="1"/>
  <c r="M39" i="119" s="1"/>
  <c r="V38" i="119"/>
  <c r="H38" i="119"/>
  <c r="I38" i="119" s="1"/>
  <c r="J38" i="119" s="1"/>
  <c r="M38" i="119" s="1"/>
  <c r="V37" i="119"/>
  <c r="H37" i="119"/>
  <c r="I37" i="119" s="1"/>
  <c r="J37" i="119" s="1"/>
  <c r="M37" i="119" s="1"/>
  <c r="W37" i="119" s="1"/>
  <c r="V36" i="119"/>
  <c r="H36" i="119"/>
  <c r="I36" i="119" s="1"/>
  <c r="J36" i="119" s="1"/>
  <c r="M36" i="119" s="1"/>
  <c r="W36" i="119" s="1"/>
  <c r="V35" i="119"/>
  <c r="H35" i="119"/>
  <c r="I35" i="119" s="1"/>
  <c r="J35" i="119" s="1"/>
  <c r="M35" i="119" s="1"/>
  <c r="V34" i="119"/>
  <c r="H34" i="119"/>
  <c r="I34" i="119" s="1"/>
  <c r="J34" i="119" s="1"/>
  <c r="M34" i="119" s="1"/>
  <c r="V33" i="119"/>
  <c r="H33" i="119"/>
  <c r="I33" i="119" s="1"/>
  <c r="J33" i="119" s="1"/>
  <c r="M33" i="119" s="1"/>
  <c r="W33" i="119" s="1"/>
  <c r="V32" i="119"/>
  <c r="H32" i="119"/>
  <c r="I32" i="119" s="1"/>
  <c r="J32" i="119" s="1"/>
  <c r="M32" i="119" s="1"/>
  <c r="W32" i="119" s="1"/>
  <c r="V31" i="119"/>
  <c r="H31" i="119"/>
  <c r="I31" i="119" s="1"/>
  <c r="J31" i="119" s="1"/>
  <c r="M31" i="119" s="1"/>
  <c r="V30" i="119"/>
  <c r="H30" i="119"/>
  <c r="I30" i="119" s="1"/>
  <c r="J30" i="119" s="1"/>
  <c r="M30" i="119" s="1"/>
  <c r="V29" i="119"/>
  <c r="H29" i="119"/>
  <c r="I29" i="119" s="1"/>
  <c r="J29" i="119" s="1"/>
  <c r="M29" i="119" s="1"/>
  <c r="W29" i="119" s="1"/>
  <c r="V28" i="119"/>
  <c r="H28" i="119"/>
  <c r="I28" i="119" s="1"/>
  <c r="J28" i="119" s="1"/>
  <c r="M28" i="119" s="1"/>
  <c r="V27" i="119"/>
  <c r="H27" i="119"/>
  <c r="I27" i="119" s="1"/>
  <c r="J27" i="119" s="1"/>
  <c r="M27" i="119" s="1"/>
  <c r="V26" i="119"/>
  <c r="H26" i="119"/>
  <c r="I26" i="119" s="1"/>
  <c r="J26" i="119" s="1"/>
  <c r="M26" i="119" s="1"/>
  <c r="V25" i="119"/>
  <c r="H25" i="119"/>
  <c r="I25" i="119" s="1"/>
  <c r="J25" i="119" s="1"/>
  <c r="M25" i="119" s="1"/>
  <c r="W25" i="119" s="1"/>
  <c r="H24" i="119"/>
  <c r="I24" i="119" s="1"/>
  <c r="J24" i="119" s="1"/>
  <c r="H23" i="119"/>
  <c r="I23" i="119" s="1"/>
  <c r="J23" i="119" s="1"/>
  <c r="H22" i="119"/>
  <c r="I22" i="119" s="1"/>
  <c r="J22" i="119" s="1"/>
  <c r="H21" i="119"/>
  <c r="I21" i="119" s="1"/>
  <c r="J21" i="119" s="1"/>
  <c r="H20" i="119"/>
  <c r="I20" i="119" s="1"/>
  <c r="J20" i="119" s="1"/>
  <c r="T19" i="119"/>
  <c r="V19" i="119" s="1"/>
  <c r="H19" i="119"/>
  <c r="I19" i="119" s="1"/>
  <c r="J19" i="119" s="1"/>
  <c r="M19" i="119" s="1"/>
  <c r="I18" i="119"/>
  <c r="J18" i="119" s="1"/>
  <c r="H18" i="119"/>
  <c r="H17" i="119"/>
  <c r="I17" i="119" s="1"/>
  <c r="J17" i="119" s="1"/>
  <c r="H16" i="119"/>
  <c r="I16" i="119" s="1"/>
  <c r="J16" i="119" s="1"/>
  <c r="H15" i="119"/>
  <c r="I15" i="119" s="1"/>
  <c r="J15" i="119" s="1"/>
  <c r="H14" i="119"/>
  <c r="I14" i="119" s="1"/>
  <c r="J14" i="119" s="1"/>
  <c r="S46" i="118"/>
  <c r="R46" i="118"/>
  <c r="K46" i="118"/>
  <c r="W45" i="118"/>
  <c r="V45" i="118"/>
  <c r="U45" i="118"/>
  <c r="U46" i="118" s="1"/>
  <c r="T45" i="118"/>
  <c r="T46" i="118" s="1"/>
  <c r="S45" i="118"/>
  <c r="R45" i="118"/>
  <c r="Q45" i="118"/>
  <c r="Q46" i="118" s="1"/>
  <c r="P45" i="118"/>
  <c r="O45" i="118"/>
  <c r="O46" i="118" s="1"/>
  <c r="N45" i="118"/>
  <c r="N46" i="118" s="1"/>
  <c r="M45" i="118"/>
  <c r="L45" i="118"/>
  <c r="L46" i="118" s="1"/>
  <c r="K45" i="118"/>
  <c r="J45" i="118"/>
  <c r="A45" i="118"/>
  <c r="U43" i="118"/>
  <c r="T43" i="118"/>
  <c r="S43" i="118"/>
  <c r="R43" i="118"/>
  <c r="Q43" i="118"/>
  <c r="P43" i="118"/>
  <c r="P46" i="118" s="1"/>
  <c r="O43" i="118"/>
  <c r="N43" i="118"/>
  <c r="L43" i="118"/>
  <c r="K43" i="118"/>
  <c r="A43" i="118"/>
  <c r="A46" i="118" s="1"/>
  <c r="V42" i="118"/>
  <c r="H42" i="118"/>
  <c r="I42" i="118" s="1"/>
  <c r="J42" i="118" s="1"/>
  <c r="M42" i="118" s="1"/>
  <c r="W42" i="118" s="1"/>
  <c r="V41" i="118"/>
  <c r="V43" i="118" s="1"/>
  <c r="I41" i="118"/>
  <c r="J41" i="118" s="1"/>
  <c r="H41" i="118"/>
  <c r="V40" i="118"/>
  <c r="H40" i="118"/>
  <c r="I40" i="118" s="1"/>
  <c r="J40" i="118" s="1"/>
  <c r="M40" i="118" s="1"/>
  <c r="W40" i="118" s="1"/>
  <c r="V39" i="118"/>
  <c r="H39" i="118"/>
  <c r="I39" i="118" s="1"/>
  <c r="J39" i="118" s="1"/>
  <c r="M39" i="118" s="1"/>
  <c r="W39" i="118" s="1"/>
  <c r="V38" i="118"/>
  <c r="H38" i="118"/>
  <c r="I38" i="118" s="1"/>
  <c r="J38" i="118" s="1"/>
  <c r="M38" i="118" s="1"/>
  <c r="W38" i="118" s="1"/>
  <c r="V37" i="118"/>
  <c r="I37" i="118"/>
  <c r="J37" i="118" s="1"/>
  <c r="M37" i="118" s="1"/>
  <c r="W37" i="118" s="1"/>
  <c r="H37" i="118"/>
  <c r="V36" i="118"/>
  <c r="H36" i="118"/>
  <c r="I36" i="118" s="1"/>
  <c r="J36" i="118" s="1"/>
  <c r="M36" i="118" s="1"/>
  <c r="W36" i="118" s="1"/>
  <c r="V35" i="118"/>
  <c r="H35" i="118"/>
  <c r="I35" i="118" s="1"/>
  <c r="J35" i="118" s="1"/>
  <c r="M35" i="118" s="1"/>
  <c r="W35" i="118" s="1"/>
  <c r="V34" i="118"/>
  <c r="H34" i="118"/>
  <c r="I34" i="118" s="1"/>
  <c r="J34" i="118" s="1"/>
  <c r="M34" i="118" s="1"/>
  <c r="W34" i="118" s="1"/>
  <c r="V33" i="118"/>
  <c r="I33" i="118"/>
  <c r="J33" i="118" s="1"/>
  <c r="M33" i="118" s="1"/>
  <c r="W33" i="118" s="1"/>
  <c r="H33" i="118"/>
  <c r="V32" i="118"/>
  <c r="H32" i="118"/>
  <c r="I32" i="118" s="1"/>
  <c r="J32" i="118" s="1"/>
  <c r="M32" i="118" s="1"/>
  <c r="W32" i="118" s="1"/>
  <c r="V31" i="118"/>
  <c r="H31" i="118"/>
  <c r="I31" i="118" s="1"/>
  <c r="J31" i="118" s="1"/>
  <c r="M31" i="118" s="1"/>
  <c r="W31" i="118" s="1"/>
  <c r="V30" i="118"/>
  <c r="H30" i="118"/>
  <c r="I30" i="118" s="1"/>
  <c r="J30" i="118" s="1"/>
  <c r="M30" i="118" s="1"/>
  <c r="W30" i="118" s="1"/>
  <c r="V29" i="118"/>
  <c r="I29" i="118"/>
  <c r="J29" i="118" s="1"/>
  <c r="M29" i="118" s="1"/>
  <c r="W29" i="118" s="1"/>
  <c r="H29" i="118"/>
  <c r="V28" i="118"/>
  <c r="J28" i="118"/>
  <c r="M28" i="118" s="1"/>
  <c r="W28" i="118" s="1"/>
  <c r="I28" i="118"/>
  <c r="H28" i="118"/>
  <c r="V27" i="118"/>
  <c r="H27" i="118"/>
  <c r="I27" i="118" s="1"/>
  <c r="J27" i="118" s="1"/>
  <c r="M27" i="118" s="1"/>
  <c r="W27" i="118" s="1"/>
  <c r="V26" i="118"/>
  <c r="H26" i="118"/>
  <c r="I26" i="118" s="1"/>
  <c r="J26" i="118" s="1"/>
  <c r="M26" i="118" s="1"/>
  <c r="W26" i="118" s="1"/>
  <c r="V25" i="118"/>
  <c r="H25" i="118"/>
  <c r="I25" i="118" s="1"/>
  <c r="J25" i="118" s="1"/>
  <c r="M25" i="118" s="1"/>
  <c r="W25" i="118" s="1"/>
  <c r="H24" i="118"/>
  <c r="I24" i="118" s="1"/>
  <c r="J24" i="118" s="1"/>
  <c r="H23" i="118"/>
  <c r="I23" i="118" s="1"/>
  <c r="J23" i="118" s="1"/>
  <c r="I22" i="118"/>
  <c r="J22" i="118" s="1"/>
  <c r="H22" i="118"/>
  <c r="H21" i="118"/>
  <c r="I21" i="118" s="1"/>
  <c r="J21" i="118" s="1"/>
  <c r="H20" i="118"/>
  <c r="I20" i="118" s="1"/>
  <c r="J20" i="118" s="1"/>
  <c r="T19" i="118"/>
  <c r="V19" i="118" s="1"/>
  <c r="I19" i="118"/>
  <c r="J19" i="118" s="1"/>
  <c r="M19" i="118" s="1"/>
  <c r="W19" i="118" s="1"/>
  <c r="H19" i="118"/>
  <c r="H18" i="118"/>
  <c r="I18" i="118" s="1"/>
  <c r="J18" i="118" s="1"/>
  <c r="H17" i="118"/>
  <c r="I17" i="118" s="1"/>
  <c r="J17" i="118" s="1"/>
  <c r="H16" i="118"/>
  <c r="I16" i="118" s="1"/>
  <c r="J16" i="118" s="1"/>
  <c r="H15" i="118"/>
  <c r="I15" i="118" s="1"/>
  <c r="J15" i="118" s="1"/>
  <c r="I14" i="118"/>
  <c r="J14" i="118" s="1"/>
  <c r="H14" i="118"/>
  <c r="W45" i="117"/>
  <c r="V45" i="117"/>
  <c r="U45" i="117"/>
  <c r="T45" i="117"/>
  <c r="S45" i="117"/>
  <c r="R45" i="117"/>
  <c r="Q45" i="117"/>
  <c r="P45" i="117"/>
  <c r="O45" i="117"/>
  <c r="N45" i="117"/>
  <c r="M45" i="117"/>
  <c r="L45" i="117"/>
  <c r="K45" i="117"/>
  <c r="K46" i="117" s="1"/>
  <c r="J45" i="117"/>
  <c r="A45" i="117"/>
  <c r="U43" i="117"/>
  <c r="T43" i="117"/>
  <c r="S43" i="117"/>
  <c r="R43" i="117"/>
  <c r="R46" i="117" s="1"/>
  <c r="Q43" i="117"/>
  <c r="P43" i="117"/>
  <c r="P46" i="117" s="1"/>
  <c r="O43" i="117"/>
  <c r="N43" i="117"/>
  <c r="L43" i="117"/>
  <c r="K43" i="117"/>
  <c r="A43" i="117"/>
  <c r="A46" i="117" s="1"/>
  <c r="V42" i="117"/>
  <c r="H42" i="117"/>
  <c r="I42" i="117" s="1"/>
  <c r="J42" i="117" s="1"/>
  <c r="M42" i="117" s="1"/>
  <c r="V41" i="117"/>
  <c r="H41" i="117"/>
  <c r="I41" i="117" s="1"/>
  <c r="J41" i="117" s="1"/>
  <c r="M41" i="117" s="1"/>
  <c r="V40" i="117"/>
  <c r="H40" i="117"/>
  <c r="I40" i="117" s="1"/>
  <c r="J40" i="117" s="1"/>
  <c r="M40" i="117" s="1"/>
  <c r="V39" i="117"/>
  <c r="H39" i="117"/>
  <c r="I39" i="117" s="1"/>
  <c r="J39" i="117" s="1"/>
  <c r="M39" i="117" s="1"/>
  <c r="V38" i="117"/>
  <c r="H38" i="117"/>
  <c r="I38" i="117" s="1"/>
  <c r="J38" i="117" s="1"/>
  <c r="M38" i="117" s="1"/>
  <c r="W38" i="117" s="1"/>
  <c r="V37" i="117"/>
  <c r="H37" i="117"/>
  <c r="I37" i="117" s="1"/>
  <c r="J37" i="117" s="1"/>
  <c r="M37" i="117" s="1"/>
  <c r="V36" i="117"/>
  <c r="H36" i="117"/>
  <c r="I36" i="117" s="1"/>
  <c r="J36" i="117" s="1"/>
  <c r="M36" i="117" s="1"/>
  <c r="V35" i="117"/>
  <c r="H35" i="117"/>
  <c r="I35" i="117" s="1"/>
  <c r="J35" i="117" s="1"/>
  <c r="M35" i="117" s="1"/>
  <c r="V34" i="117"/>
  <c r="H34" i="117"/>
  <c r="I34" i="117" s="1"/>
  <c r="J34" i="117" s="1"/>
  <c r="M34" i="117" s="1"/>
  <c r="W34" i="117" s="1"/>
  <c r="V33" i="117"/>
  <c r="H33" i="117"/>
  <c r="I33" i="117" s="1"/>
  <c r="J33" i="117" s="1"/>
  <c r="M33" i="117" s="1"/>
  <c r="V32" i="117"/>
  <c r="H32" i="117"/>
  <c r="I32" i="117" s="1"/>
  <c r="J32" i="117" s="1"/>
  <c r="M32" i="117" s="1"/>
  <c r="V31" i="117"/>
  <c r="H31" i="117"/>
  <c r="I31" i="117" s="1"/>
  <c r="J31" i="117" s="1"/>
  <c r="M31" i="117" s="1"/>
  <c r="V30" i="117"/>
  <c r="H30" i="117"/>
  <c r="I30" i="117" s="1"/>
  <c r="J30" i="117" s="1"/>
  <c r="V29" i="117"/>
  <c r="H29" i="117"/>
  <c r="I29" i="117" s="1"/>
  <c r="J29" i="117" s="1"/>
  <c r="M29" i="117" s="1"/>
  <c r="V28" i="117"/>
  <c r="H28" i="117"/>
  <c r="I28" i="117" s="1"/>
  <c r="J28" i="117" s="1"/>
  <c r="M28" i="117" s="1"/>
  <c r="V27" i="117"/>
  <c r="H27" i="117"/>
  <c r="I27" i="117" s="1"/>
  <c r="J27" i="117" s="1"/>
  <c r="M27" i="117" s="1"/>
  <c r="V26" i="117"/>
  <c r="H26" i="117"/>
  <c r="I26" i="117" s="1"/>
  <c r="J26" i="117" s="1"/>
  <c r="M26" i="117" s="1"/>
  <c r="W26" i="117" s="1"/>
  <c r="V25" i="117"/>
  <c r="H25" i="117"/>
  <c r="I25" i="117" s="1"/>
  <c r="J25" i="117" s="1"/>
  <c r="M25" i="117" s="1"/>
  <c r="H24" i="117"/>
  <c r="I24" i="117" s="1"/>
  <c r="J24" i="117" s="1"/>
  <c r="H23" i="117"/>
  <c r="I23" i="117" s="1"/>
  <c r="J23" i="117" s="1"/>
  <c r="H22" i="117"/>
  <c r="I22" i="117" s="1"/>
  <c r="J22" i="117" s="1"/>
  <c r="H21" i="117"/>
  <c r="I21" i="117" s="1"/>
  <c r="J21" i="117" s="1"/>
  <c r="H20" i="117"/>
  <c r="I20" i="117" s="1"/>
  <c r="J20" i="117" s="1"/>
  <c r="T19" i="117"/>
  <c r="V19" i="117" s="1"/>
  <c r="H19" i="117"/>
  <c r="I19" i="117" s="1"/>
  <c r="J19" i="117" s="1"/>
  <c r="M19" i="117" s="1"/>
  <c r="W19" i="117" s="1"/>
  <c r="H18" i="117"/>
  <c r="I18" i="117" s="1"/>
  <c r="J18" i="117" s="1"/>
  <c r="H17" i="117"/>
  <c r="I17" i="117" s="1"/>
  <c r="J17" i="117" s="1"/>
  <c r="H16" i="117"/>
  <c r="I16" i="117" s="1"/>
  <c r="J16" i="117" s="1"/>
  <c r="H15" i="117"/>
  <c r="I15" i="117" s="1"/>
  <c r="J15" i="117" s="1"/>
  <c r="H14" i="117"/>
  <c r="I14" i="117" s="1"/>
  <c r="J14" i="117" s="1"/>
  <c r="R46" i="116"/>
  <c r="W45" i="116"/>
  <c r="V45" i="116"/>
  <c r="U45" i="116"/>
  <c r="T45" i="116"/>
  <c r="T46" i="116" s="1"/>
  <c r="S45" i="116"/>
  <c r="S46" i="116" s="1"/>
  <c r="R45" i="116"/>
  <c r="Q45" i="116"/>
  <c r="Q46" i="116" s="1"/>
  <c r="P45" i="116"/>
  <c r="O45" i="116"/>
  <c r="O46" i="116" s="1"/>
  <c r="N45" i="116"/>
  <c r="N46" i="116" s="1"/>
  <c r="M45" i="116"/>
  <c r="L45" i="116"/>
  <c r="L46" i="116" s="1"/>
  <c r="K45" i="116"/>
  <c r="K46" i="116" s="1"/>
  <c r="J45" i="116"/>
  <c r="A45" i="116"/>
  <c r="U43" i="116"/>
  <c r="T43" i="116"/>
  <c r="S43" i="116"/>
  <c r="R43" i="116"/>
  <c r="Q43" i="116"/>
  <c r="P43" i="116"/>
  <c r="P46" i="116" s="1"/>
  <c r="O43" i="116"/>
  <c r="N43" i="116"/>
  <c r="L43" i="116"/>
  <c r="K43" i="116"/>
  <c r="A43" i="116"/>
  <c r="A46" i="116" s="1"/>
  <c r="V42" i="116"/>
  <c r="I42" i="116"/>
  <c r="J42" i="116" s="1"/>
  <c r="M42" i="116" s="1"/>
  <c r="W42" i="116" s="1"/>
  <c r="H42" i="116"/>
  <c r="V41" i="116"/>
  <c r="H41" i="116"/>
  <c r="I41" i="116" s="1"/>
  <c r="J41" i="116" s="1"/>
  <c r="M41" i="116" s="1"/>
  <c r="W41" i="116" s="1"/>
  <c r="V40" i="116"/>
  <c r="V43" i="116" s="1"/>
  <c r="H40" i="116"/>
  <c r="I40" i="116" s="1"/>
  <c r="J40" i="116" s="1"/>
  <c r="V39" i="116"/>
  <c r="H39" i="116"/>
  <c r="I39" i="116" s="1"/>
  <c r="J39" i="116" s="1"/>
  <c r="M39" i="116" s="1"/>
  <c r="W39" i="116" s="1"/>
  <c r="V38" i="116"/>
  <c r="I38" i="116"/>
  <c r="J38" i="116" s="1"/>
  <c r="M38" i="116" s="1"/>
  <c r="W38" i="116" s="1"/>
  <c r="H38" i="116"/>
  <c r="V37" i="116"/>
  <c r="H37" i="116"/>
  <c r="I37" i="116" s="1"/>
  <c r="J37" i="116" s="1"/>
  <c r="M37" i="116" s="1"/>
  <c r="W37" i="116" s="1"/>
  <c r="V36" i="116"/>
  <c r="H36" i="116"/>
  <c r="I36" i="116" s="1"/>
  <c r="J36" i="116" s="1"/>
  <c r="M36" i="116" s="1"/>
  <c r="W36" i="116" s="1"/>
  <c r="V35" i="116"/>
  <c r="H35" i="116"/>
  <c r="I35" i="116" s="1"/>
  <c r="J35" i="116" s="1"/>
  <c r="M35" i="116" s="1"/>
  <c r="W35" i="116" s="1"/>
  <c r="V34" i="116"/>
  <c r="I34" i="116"/>
  <c r="J34" i="116" s="1"/>
  <c r="M34" i="116" s="1"/>
  <c r="W34" i="116" s="1"/>
  <c r="H34" i="116"/>
  <c r="V33" i="116"/>
  <c r="H33" i="116"/>
  <c r="I33" i="116" s="1"/>
  <c r="J33" i="116" s="1"/>
  <c r="M33" i="116" s="1"/>
  <c r="W33" i="116" s="1"/>
  <c r="V32" i="116"/>
  <c r="J32" i="116"/>
  <c r="M32" i="116" s="1"/>
  <c r="W32" i="116" s="1"/>
  <c r="I32" i="116"/>
  <c r="H32" i="116"/>
  <c r="V31" i="116"/>
  <c r="H31" i="116"/>
  <c r="I31" i="116" s="1"/>
  <c r="J31" i="116" s="1"/>
  <c r="M31" i="116" s="1"/>
  <c r="W31" i="116" s="1"/>
  <c r="V30" i="116"/>
  <c r="I30" i="116"/>
  <c r="J30" i="116" s="1"/>
  <c r="M30" i="116" s="1"/>
  <c r="W30" i="116" s="1"/>
  <c r="H30" i="116"/>
  <c r="V29" i="116"/>
  <c r="H29" i="116"/>
  <c r="I29" i="116" s="1"/>
  <c r="J29" i="116" s="1"/>
  <c r="M29" i="116" s="1"/>
  <c r="W29" i="116" s="1"/>
  <c r="V28" i="116"/>
  <c r="J28" i="116"/>
  <c r="M28" i="116" s="1"/>
  <c r="W28" i="116" s="1"/>
  <c r="I28" i="116"/>
  <c r="H28" i="116"/>
  <c r="V27" i="116"/>
  <c r="H27" i="116"/>
  <c r="I27" i="116" s="1"/>
  <c r="J27" i="116" s="1"/>
  <c r="M27" i="116" s="1"/>
  <c r="W27" i="116" s="1"/>
  <c r="V26" i="116"/>
  <c r="I26" i="116"/>
  <c r="J26" i="116" s="1"/>
  <c r="M26" i="116" s="1"/>
  <c r="W26" i="116" s="1"/>
  <c r="H26" i="116"/>
  <c r="V25" i="116"/>
  <c r="H25" i="116"/>
  <c r="I25" i="116" s="1"/>
  <c r="J25" i="116" s="1"/>
  <c r="M25" i="116" s="1"/>
  <c r="W25" i="116" s="1"/>
  <c r="M24" i="116"/>
  <c r="J24" i="116"/>
  <c r="T24" i="116" s="1"/>
  <c r="V24" i="116" s="1"/>
  <c r="I24" i="116"/>
  <c r="H24" i="116"/>
  <c r="J23" i="116"/>
  <c r="T23" i="116" s="1"/>
  <c r="V23" i="116" s="1"/>
  <c r="I23" i="116"/>
  <c r="H23" i="116"/>
  <c r="I22" i="116"/>
  <c r="J22" i="116" s="1"/>
  <c r="H22" i="116"/>
  <c r="H21" i="116"/>
  <c r="I21" i="116" s="1"/>
  <c r="J21" i="116" s="1"/>
  <c r="J20" i="116"/>
  <c r="T20" i="116" s="1"/>
  <c r="V20" i="116" s="1"/>
  <c r="I20" i="116"/>
  <c r="H20" i="116"/>
  <c r="V19" i="116"/>
  <c r="T19" i="116"/>
  <c r="I19" i="116"/>
  <c r="J19" i="116" s="1"/>
  <c r="M19" i="116" s="1"/>
  <c r="W19" i="116" s="1"/>
  <c r="H19" i="116"/>
  <c r="H18" i="116"/>
  <c r="I18" i="116" s="1"/>
  <c r="J18" i="116" s="1"/>
  <c r="H17" i="116"/>
  <c r="I17" i="116" s="1"/>
  <c r="J17" i="116" s="1"/>
  <c r="M16" i="116"/>
  <c r="J16" i="116"/>
  <c r="T16" i="116" s="1"/>
  <c r="V16" i="116" s="1"/>
  <c r="I16" i="116"/>
  <c r="H16" i="116"/>
  <c r="J15" i="116"/>
  <c r="T15" i="116" s="1"/>
  <c r="V15" i="116" s="1"/>
  <c r="I15" i="116"/>
  <c r="H15" i="116"/>
  <c r="I14" i="116"/>
  <c r="J14" i="116" s="1"/>
  <c r="H14" i="116"/>
  <c r="N46" i="115"/>
  <c r="A46" i="115"/>
  <c r="W45" i="115"/>
  <c r="V45" i="115"/>
  <c r="U45" i="115"/>
  <c r="U46" i="115" s="1"/>
  <c r="T45" i="115"/>
  <c r="S45" i="115"/>
  <c r="S46" i="115" s="1"/>
  <c r="R45" i="115"/>
  <c r="R46" i="115" s="1"/>
  <c r="Q45" i="115"/>
  <c r="Q46" i="115" s="1"/>
  <c r="P45" i="115"/>
  <c r="P46" i="115" s="1"/>
  <c r="O45" i="115"/>
  <c r="N45" i="115"/>
  <c r="M45" i="115"/>
  <c r="L45" i="115"/>
  <c r="K45" i="115"/>
  <c r="K46" i="115" s="1"/>
  <c r="J45" i="115"/>
  <c r="A45" i="115"/>
  <c r="U43" i="115"/>
  <c r="T43" i="115"/>
  <c r="T46" i="115" s="1"/>
  <c r="S43" i="115"/>
  <c r="R43" i="115"/>
  <c r="Q43" i="115"/>
  <c r="P43" i="115"/>
  <c r="O43" i="115"/>
  <c r="O46" i="115" s="1"/>
  <c r="N43" i="115"/>
  <c r="L43" i="115"/>
  <c r="L46" i="115" s="1"/>
  <c r="K43" i="115"/>
  <c r="A43" i="115"/>
  <c r="V42" i="115"/>
  <c r="H42" i="115"/>
  <c r="I42" i="115" s="1"/>
  <c r="J42" i="115" s="1"/>
  <c r="M42" i="115" s="1"/>
  <c r="W42" i="115" s="1"/>
  <c r="V41" i="115"/>
  <c r="H41" i="115"/>
  <c r="I41" i="115" s="1"/>
  <c r="J41" i="115" s="1"/>
  <c r="M41" i="115" s="1"/>
  <c r="W41" i="115" s="1"/>
  <c r="V40" i="115"/>
  <c r="I40" i="115"/>
  <c r="J40" i="115" s="1"/>
  <c r="M40" i="115" s="1"/>
  <c r="W40" i="115" s="1"/>
  <c r="H40" i="115"/>
  <c r="V39" i="115"/>
  <c r="H39" i="115"/>
  <c r="I39" i="115" s="1"/>
  <c r="J39" i="115" s="1"/>
  <c r="M39" i="115" s="1"/>
  <c r="W39" i="115" s="1"/>
  <c r="V38" i="115"/>
  <c r="H38" i="115"/>
  <c r="I38" i="115" s="1"/>
  <c r="J38" i="115" s="1"/>
  <c r="M38" i="115" s="1"/>
  <c r="W38" i="115" s="1"/>
  <c r="V37" i="115"/>
  <c r="H37" i="115"/>
  <c r="I37" i="115" s="1"/>
  <c r="J37" i="115" s="1"/>
  <c r="M37" i="115" s="1"/>
  <c r="W37" i="115" s="1"/>
  <c r="V36" i="115"/>
  <c r="I36" i="115"/>
  <c r="J36" i="115" s="1"/>
  <c r="M36" i="115" s="1"/>
  <c r="W36" i="115" s="1"/>
  <c r="H36" i="115"/>
  <c r="V35" i="115"/>
  <c r="H35" i="115"/>
  <c r="I35" i="115" s="1"/>
  <c r="J35" i="115" s="1"/>
  <c r="M35" i="115" s="1"/>
  <c r="W35" i="115" s="1"/>
  <c r="V34" i="115"/>
  <c r="V43" i="115" s="1"/>
  <c r="H34" i="115"/>
  <c r="I34" i="115" s="1"/>
  <c r="J34" i="115" s="1"/>
  <c r="V33" i="115"/>
  <c r="H33" i="115"/>
  <c r="I33" i="115" s="1"/>
  <c r="J33" i="115" s="1"/>
  <c r="M33" i="115" s="1"/>
  <c r="W33" i="115" s="1"/>
  <c r="V32" i="115"/>
  <c r="I32" i="115"/>
  <c r="J32" i="115" s="1"/>
  <c r="M32" i="115" s="1"/>
  <c r="W32" i="115" s="1"/>
  <c r="H32" i="115"/>
  <c r="V31" i="115"/>
  <c r="H31" i="115"/>
  <c r="I31" i="115" s="1"/>
  <c r="J31" i="115" s="1"/>
  <c r="M31" i="115" s="1"/>
  <c r="W31" i="115" s="1"/>
  <c r="V30" i="115"/>
  <c r="H30" i="115"/>
  <c r="I30" i="115" s="1"/>
  <c r="J30" i="115" s="1"/>
  <c r="M30" i="115" s="1"/>
  <c r="W30" i="115" s="1"/>
  <c r="V29" i="115"/>
  <c r="H29" i="115"/>
  <c r="I29" i="115" s="1"/>
  <c r="J29" i="115" s="1"/>
  <c r="M29" i="115" s="1"/>
  <c r="W29" i="115" s="1"/>
  <c r="V28" i="115"/>
  <c r="I28" i="115"/>
  <c r="J28" i="115" s="1"/>
  <c r="M28" i="115" s="1"/>
  <c r="W28" i="115" s="1"/>
  <c r="H28" i="115"/>
  <c r="V27" i="115"/>
  <c r="H27" i="115"/>
  <c r="I27" i="115" s="1"/>
  <c r="J27" i="115" s="1"/>
  <c r="M27" i="115" s="1"/>
  <c r="W27" i="115" s="1"/>
  <c r="V26" i="115"/>
  <c r="H26" i="115"/>
  <c r="I26" i="115" s="1"/>
  <c r="J26" i="115" s="1"/>
  <c r="M26" i="115" s="1"/>
  <c r="W26" i="115" s="1"/>
  <c r="V25" i="115"/>
  <c r="H25" i="115"/>
  <c r="I25" i="115" s="1"/>
  <c r="J25" i="115" s="1"/>
  <c r="M25" i="115" s="1"/>
  <c r="W25" i="115" s="1"/>
  <c r="H24" i="115"/>
  <c r="I24" i="115" s="1"/>
  <c r="J24" i="115" s="1"/>
  <c r="I23" i="115"/>
  <c r="J23" i="115" s="1"/>
  <c r="H23" i="115"/>
  <c r="H22" i="115"/>
  <c r="I22" i="115" s="1"/>
  <c r="J22" i="115" s="1"/>
  <c r="H21" i="115"/>
  <c r="I21" i="115" s="1"/>
  <c r="J21" i="115" s="1"/>
  <c r="H20" i="115"/>
  <c r="I20" i="115" s="1"/>
  <c r="J20" i="115" s="1"/>
  <c r="V19" i="115"/>
  <c r="T19" i="115"/>
  <c r="H19" i="115"/>
  <c r="I19" i="115" s="1"/>
  <c r="J19" i="115" s="1"/>
  <c r="M19" i="115" s="1"/>
  <c r="W19" i="115" s="1"/>
  <c r="I18" i="115"/>
  <c r="J18" i="115" s="1"/>
  <c r="H18" i="115"/>
  <c r="H17" i="115"/>
  <c r="I17" i="115" s="1"/>
  <c r="J17" i="115" s="1"/>
  <c r="H16" i="115"/>
  <c r="I16" i="115" s="1"/>
  <c r="J16" i="115" s="1"/>
  <c r="I15" i="115"/>
  <c r="J15" i="115" s="1"/>
  <c r="H15" i="115"/>
  <c r="H14" i="115"/>
  <c r="I14" i="115" s="1"/>
  <c r="J14" i="115" s="1"/>
  <c r="U46" i="116" l="1"/>
  <c r="V46" i="116"/>
  <c r="W31" i="119"/>
  <c r="W39" i="119"/>
  <c r="N46" i="119"/>
  <c r="W41" i="119"/>
  <c r="A48" i="126"/>
  <c r="A49" i="126" s="1"/>
  <c r="W26" i="119"/>
  <c r="W30" i="119"/>
  <c r="W38" i="119"/>
  <c r="T17" i="126"/>
  <c r="V17" i="126" s="1"/>
  <c r="M17" i="126"/>
  <c r="M21" i="126"/>
  <c r="T21" i="126"/>
  <c r="V21" i="126" s="1"/>
  <c r="T25" i="126"/>
  <c r="V25" i="126" s="1"/>
  <c r="M25" i="126"/>
  <c r="V49" i="126"/>
  <c r="T18" i="126"/>
  <c r="V18" i="126" s="1"/>
  <c r="M18" i="126"/>
  <c r="T16" i="126"/>
  <c r="V16" i="126" s="1"/>
  <c r="M16" i="126"/>
  <c r="T20" i="126"/>
  <c r="V20" i="126" s="1"/>
  <c r="M20" i="126"/>
  <c r="W20" i="126" s="1"/>
  <c r="M14" i="126"/>
  <c r="T14" i="126"/>
  <c r="V14" i="126" s="1"/>
  <c r="J49" i="126"/>
  <c r="M29" i="126"/>
  <c r="Q46" i="119"/>
  <c r="W27" i="119"/>
  <c r="W34" i="119"/>
  <c r="K46" i="119"/>
  <c r="S46" i="119"/>
  <c r="W19" i="119"/>
  <c r="W28" i="119"/>
  <c r="W35" i="119"/>
  <c r="L46" i="119"/>
  <c r="T46" i="119"/>
  <c r="W22" i="125"/>
  <c r="W16" i="125"/>
  <c r="W45" i="53"/>
  <c r="J45" i="125"/>
  <c r="W37" i="125"/>
  <c r="W41" i="125"/>
  <c r="Q48" i="125"/>
  <c r="W35" i="125"/>
  <c r="W23" i="125"/>
  <c r="L48" i="125"/>
  <c r="W20" i="125"/>
  <c r="W38" i="125"/>
  <c r="W17" i="125"/>
  <c r="W31" i="125"/>
  <c r="W15" i="125"/>
  <c r="W36" i="125"/>
  <c r="K48" i="125"/>
  <c r="S48" i="125"/>
  <c r="T25" i="125"/>
  <c r="V25" i="125" s="1"/>
  <c r="U48" i="125"/>
  <c r="W27" i="125"/>
  <c r="N48" i="125"/>
  <c r="W32" i="125"/>
  <c r="W29" i="125"/>
  <c r="W19" i="125"/>
  <c r="O48" i="125"/>
  <c r="W40" i="125"/>
  <c r="T24" i="125"/>
  <c r="M24" i="125"/>
  <c r="T33" i="125"/>
  <c r="V33" i="125" s="1"/>
  <c r="M33" i="125"/>
  <c r="T34" i="125"/>
  <c r="V34" i="125" s="1"/>
  <c r="M34" i="125"/>
  <c r="T18" i="125"/>
  <c r="M18" i="125"/>
  <c r="W25" i="125"/>
  <c r="M42" i="125"/>
  <c r="T42" i="125"/>
  <c r="V42" i="125" s="1"/>
  <c r="T26" i="125"/>
  <c r="V26" i="125" s="1"/>
  <c r="M26" i="125"/>
  <c r="W26" i="125" s="1"/>
  <c r="T43" i="125"/>
  <c r="V43" i="125" s="1"/>
  <c r="M43" i="125"/>
  <c r="M14" i="125"/>
  <c r="T44" i="125"/>
  <c r="V44" i="125" s="1"/>
  <c r="M44" i="125"/>
  <c r="W67" i="53"/>
  <c r="T21" i="124"/>
  <c r="V21" i="124" s="1"/>
  <c r="M21" i="124"/>
  <c r="T20" i="124"/>
  <c r="V20" i="124" s="1"/>
  <c r="M20" i="124"/>
  <c r="W20" i="124" s="1"/>
  <c r="M33" i="124"/>
  <c r="J45" i="124"/>
  <c r="I45" i="124" s="1"/>
  <c r="M16" i="124"/>
  <c r="W16" i="124" s="1"/>
  <c r="T16" i="124"/>
  <c r="V16" i="124" s="1"/>
  <c r="M17" i="124"/>
  <c r="T17" i="124"/>
  <c r="V17" i="124" s="1"/>
  <c r="T22" i="124"/>
  <c r="V22" i="124" s="1"/>
  <c r="M22" i="124"/>
  <c r="T18" i="124"/>
  <c r="V18" i="124" s="1"/>
  <c r="M18" i="124"/>
  <c r="W18" i="124" s="1"/>
  <c r="T23" i="124"/>
  <c r="V23" i="124" s="1"/>
  <c r="M23" i="124"/>
  <c r="V48" i="124"/>
  <c r="T14" i="124"/>
  <c r="V14" i="124" s="1"/>
  <c r="M14" i="124"/>
  <c r="M24" i="124"/>
  <c r="W24" i="124" s="1"/>
  <c r="T24" i="124"/>
  <c r="V24" i="124" s="1"/>
  <c r="Q48" i="123"/>
  <c r="W33" i="123"/>
  <c r="R48" i="123"/>
  <c r="K48" i="123"/>
  <c r="S48" i="123"/>
  <c r="L48" i="123"/>
  <c r="T48" i="123"/>
  <c r="U48" i="123"/>
  <c r="O48" i="123"/>
  <c r="W27" i="123"/>
  <c r="W31" i="123"/>
  <c r="W35" i="123"/>
  <c r="W39" i="123"/>
  <c r="T23" i="123"/>
  <c r="V23" i="123" s="1"/>
  <c r="M23" i="123"/>
  <c r="T24" i="123"/>
  <c r="V24" i="123" s="1"/>
  <c r="M24" i="123"/>
  <c r="M25" i="123"/>
  <c r="J45" i="123"/>
  <c r="I45" i="123" s="1"/>
  <c r="T20" i="123"/>
  <c r="V20" i="123" s="1"/>
  <c r="M20" i="123"/>
  <c r="W20" i="123" s="1"/>
  <c r="T21" i="123"/>
  <c r="V21" i="123" s="1"/>
  <c r="M21" i="123"/>
  <c r="T18" i="123"/>
  <c r="V18" i="123" s="1"/>
  <c r="M18" i="123"/>
  <c r="T14" i="123"/>
  <c r="V14" i="123" s="1"/>
  <c r="M14" i="123"/>
  <c r="T16" i="123"/>
  <c r="V16" i="123" s="1"/>
  <c r="M16" i="123"/>
  <c r="W16" i="123" s="1"/>
  <c r="M17" i="123"/>
  <c r="T17" i="123"/>
  <c r="V17" i="123" s="1"/>
  <c r="T22" i="123"/>
  <c r="V22" i="123" s="1"/>
  <c r="M22" i="123"/>
  <c r="W66" i="53"/>
  <c r="U46" i="121"/>
  <c r="N46" i="121"/>
  <c r="V46" i="121"/>
  <c r="W40" i="121"/>
  <c r="O46" i="121"/>
  <c r="L46" i="120"/>
  <c r="T46" i="120"/>
  <c r="U46" i="120"/>
  <c r="N46" i="120"/>
  <c r="V46" i="120"/>
  <c r="W34" i="120"/>
  <c r="O46" i="120"/>
  <c r="Q46" i="120"/>
  <c r="J43" i="121"/>
  <c r="M15" i="121"/>
  <c r="T20" i="121"/>
  <c r="V20" i="121" s="1"/>
  <c r="M20" i="121"/>
  <c r="T21" i="121"/>
  <c r="V21" i="121" s="1"/>
  <c r="M21" i="121"/>
  <c r="M16" i="121"/>
  <c r="T16" i="121"/>
  <c r="V16" i="121" s="1"/>
  <c r="T17" i="121"/>
  <c r="V17" i="121" s="1"/>
  <c r="M17" i="121"/>
  <c r="T22" i="121"/>
  <c r="V22" i="121" s="1"/>
  <c r="M22" i="121"/>
  <c r="T18" i="121"/>
  <c r="V18" i="121" s="1"/>
  <c r="M18" i="121"/>
  <c r="T23" i="121"/>
  <c r="V23" i="121" s="1"/>
  <c r="M23" i="121"/>
  <c r="T14" i="121"/>
  <c r="V14" i="121" s="1"/>
  <c r="M14" i="121"/>
  <c r="W14" i="121" s="1"/>
  <c r="M24" i="121"/>
  <c r="T24" i="121"/>
  <c r="V24" i="121" s="1"/>
  <c r="T22" i="120"/>
  <c r="V22" i="120" s="1"/>
  <c r="M22" i="120"/>
  <c r="T14" i="120"/>
  <c r="V14" i="120" s="1"/>
  <c r="M14" i="120"/>
  <c r="M18" i="120"/>
  <c r="T18" i="120"/>
  <c r="V18" i="120" s="1"/>
  <c r="T23" i="120"/>
  <c r="V23" i="120" s="1"/>
  <c r="M23" i="120"/>
  <c r="W23" i="120" s="1"/>
  <c r="J43" i="120"/>
  <c r="M15" i="120"/>
  <c r="M24" i="120"/>
  <c r="T24" i="120"/>
  <c r="V24" i="120" s="1"/>
  <c r="M16" i="120"/>
  <c r="T16" i="120"/>
  <c r="V16" i="120" s="1"/>
  <c r="T17" i="120"/>
  <c r="V17" i="120" s="1"/>
  <c r="M17" i="120"/>
  <c r="T21" i="120"/>
  <c r="V21" i="120" s="1"/>
  <c r="M21" i="120"/>
  <c r="T20" i="120"/>
  <c r="V20" i="120" s="1"/>
  <c r="M20" i="120"/>
  <c r="W20" i="120" s="1"/>
  <c r="M16" i="119"/>
  <c r="T16" i="119"/>
  <c r="V16" i="119" s="1"/>
  <c r="T17" i="119"/>
  <c r="V17" i="119" s="1"/>
  <c r="M17" i="119"/>
  <c r="T22" i="119"/>
  <c r="V22" i="119" s="1"/>
  <c r="M22" i="119"/>
  <c r="W22" i="119" s="1"/>
  <c r="M20" i="119"/>
  <c r="T20" i="119"/>
  <c r="V20" i="119" s="1"/>
  <c r="M18" i="119"/>
  <c r="T18" i="119"/>
  <c r="V18" i="119" s="1"/>
  <c r="M24" i="119"/>
  <c r="T24" i="119"/>
  <c r="V24" i="119" s="1"/>
  <c r="M42" i="119"/>
  <c r="J43" i="119"/>
  <c r="T15" i="119"/>
  <c r="V15" i="119" s="1"/>
  <c r="M15" i="119"/>
  <c r="T21" i="119"/>
  <c r="V21" i="119" s="1"/>
  <c r="M21" i="119"/>
  <c r="T23" i="119"/>
  <c r="V23" i="119" s="1"/>
  <c r="M23" i="119"/>
  <c r="T14" i="119"/>
  <c r="V14" i="119" s="1"/>
  <c r="M14" i="119"/>
  <c r="W14" i="119" s="1"/>
  <c r="V46" i="119"/>
  <c r="M24" i="118"/>
  <c r="T24" i="118"/>
  <c r="V24" i="118" s="1"/>
  <c r="T14" i="118"/>
  <c r="V14" i="118" s="1"/>
  <c r="M14" i="118"/>
  <c r="W14" i="118" s="1"/>
  <c r="T20" i="118"/>
  <c r="V20" i="118" s="1"/>
  <c r="M20" i="118"/>
  <c r="W20" i="118" s="1"/>
  <c r="T16" i="118"/>
  <c r="V16" i="118" s="1"/>
  <c r="M16" i="118"/>
  <c r="V46" i="118"/>
  <c r="T21" i="118"/>
  <c r="V21" i="118" s="1"/>
  <c r="M21" i="118"/>
  <c r="W21" i="118" s="1"/>
  <c r="T17" i="118"/>
  <c r="V17" i="118" s="1"/>
  <c r="M17" i="118"/>
  <c r="T22" i="118"/>
  <c r="V22" i="118" s="1"/>
  <c r="M22" i="118"/>
  <c r="W22" i="118" s="1"/>
  <c r="T15" i="118"/>
  <c r="V15" i="118" s="1"/>
  <c r="M15" i="118"/>
  <c r="W15" i="118" s="1"/>
  <c r="T18" i="118"/>
  <c r="V18" i="118" s="1"/>
  <c r="M18" i="118"/>
  <c r="W18" i="118" s="1"/>
  <c r="M23" i="118"/>
  <c r="T23" i="118"/>
  <c r="V23" i="118" s="1"/>
  <c r="J43" i="118"/>
  <c r="M41" i="118"/>
  <c r="Q46" i="117"/>
  <c r="W42" i="117"/>
  <c r="S46" i="117"/>
  <c r="W25" i="117"/>
  <c r="W29" i="117"/>
  <c r="W33" i="117"/>
  <c r="W37" i="117"/>
  <c r="W41" i="117"/>
  <c r="L46" i="117"/>
  <c r="T46" i="117"/>
  <c r="V43" i="117"/>
  <c r="V46" i="117" s="1"/>
  <c r="U46" i="117"/>
  <c r="W27" i="117"/>
  <c r="W31" i="117"/>
  <c r="W35" i="117"/>
  <c r="W39" i="117"/>
  <c r="N46" i="117"/>
  <c r="O46" i="117"/>
  <c r="W28" i="117"/>
  <c r="W32" i="117"/>
  <c r="W36" i="117"/>
  <c r="W40" i="117"/>
  <c r="T24" i="117"/>
  <c r="V24" i="117" s="1"/>
  <c r="M24" i="117"/>
  <c r="T14" i="117"/>
  <c r="V14" i="117" s="1"/>
  <c r="M14" i="117"/>
  <c r="W14" i="117" s="1"/>
  <c r="T20" i="117"/>
  <c r="V20" i="117" s="1"/>
  <c r="M20" i="117"/>
  <c r="T21" i="117"/>
  <c r="V21" i="117" s="1"/>
  <c r="M21" i="117"/>
  <c r="W21" i="117" s="1"/>
  <c r="M30" i="117"/>
  <c r="J43" i="117"/>
  <c r="T17" i="117"/>
  <c r="V17" i="117" s="1"/>
  <c r="M17" i="117"/>
  <c r="W17" i="117" s="1"/>
  <c r="T22" i="117"/>
  <c r="V22" i="117" s="1"/>
  <c r="M22" i="117"/>
  <c r="M16" i="117"/>
  <c r="T16" i="117"/>
  <c r="V16" i="117" s="1"/>
  <c r="T23" i="117"/>
  <c r="V23" i="117" s="1"/>
  <c r="M23" i="117"/>
  <c r="T15" i="117"/>
  <c r="V15" i="117" s="1"/>
  <c r="M15" i="117"/>
  <c r="M18" i="117"/>
  <c r="W18" i="117" s="1"/>
  <c r="T18" i="117"/>
  <c r="V18" i="117" s="1"/>
  <c r="W16" i="116"/>
  <c r="M22" i="116"/>
  <c r="T22" i="116"/>
  <c r="V22" i="116" s="1"/>
  <c r="T17" i="116"/>
  <c r="V17" i="116" s="1"/>
  <c r="M17" i="116"/>
  <c r="J43" i="116"/>
  <c r="M40" i="116"/>
  <c r="T14" i="116"/>
  <c r="V14" i="116" s="1"/>
  <c r="M14" i="116"/>
  <c r="T18" i="116"/>
  <c r="V18" i="116" s="1"/>
  <c r="M18" i="116"/>
  <c r="W18" i="116" s="1"/>
  <c r="M21" i="116"/>
  <c r="T21" i="116"/>
  <c r="V21" i="116" s="1"/>
  <c r="W24" i="116"/>
  <c r="M15" i="116"/>
  <c r="W15" i="116" s="1"/>
  <c r="M23" i="116"/>
  <c r="W23" i="116" s="1"/>
  <c r="M20" i="116"/>
  <c r="W20" i="116" s="1"/>
  <c r="T15" i="115"/>
  <c r="V15" i="115" s="1"/>
  <c r="M15" i="115"/>
  <c r="T22" i="115"/>
  <c r="V22" i="115" s="1"/>
  <c r="M22" i="115"/>
  <c r="M34" i="115"/>
  <c r="J43" i="115"/>
  <c r="T17" i="115"/>
  <c r="V17" i="115" s="1"/>
  <c r="M17" i="115"/>
  <c r="W17" i="115" s="1"/>
  <c r="T18" i="115"/>
  <c r="V18" i="115" s="1"/>
  <c r="M18" i="115"/>
  <c r="T23" i="115"/>
  <c r="V23" i="115" s="1"/>
  <c r="M23" i="115"/>
  <c r="T20" i="115"/>
  <c r="V20" i="115" s="1"/>
  <c r="M20" i="115"/>
  <c r="W20" i="115" s="1"/>
  <c r="T24" i="115"/>
  <c r="V24" i="115" s="1"/>
  <c r="M24" i="115"/>
  <c r="W24" i="115" s="1"/>
  <c r="T14" i="115"/>
  <c r="V14" i="115" s="1"/>
  <c r="M14" i="115"/>
  <c r="V46" i="115"/>
  <c r="M16" i="115"/>
  <c r="T16" i="115"/>
  <c r="V16" i="115" s="1"/>
  <c r="M21" i="115"/>
  <c r="T21" i="115"/>
  <c r="V21" i="115" s="1"/>
  <c r="W14" i="126" l="1"/>
  <c r="W25" i="126"/>
  <c r="W16" i="126"/>
  <c r="M46" i="126"/>
  <c r="M49" i="126" s="1"/>
  <c r="W29" i="126"/>
  <c r="W46" i="126" s="1"/>
  <c r="W49" i="126" s="1"/>
  <c r="W18" i="126"/>
  <c r="W21" i="126"/>
  <c r="W17" i="126"/>
  <c r="W18" i="119"/>
  <c r="W16" i="119"/>
  <c r="W15" i="119"/>
  <c r="W23" i="119"/>
  <c r="W17" i="119"/>
  <c r="W34" i="125"/>
  <c r="V24" i="125"/>
  <c r="V45" i="125" s="1"/>
  <c r="T45" i="125"/>
  <c r="T48" i="125" s="1"/>
  <c r="M45" i="125"/>
  <c r="M48" i="125" s="1"/>
  <c r="W43" i="125"/>
  <c r="V18" i="125"/>
  <c r="W33" i="125"/>
  <c r="W24" i="125"/>
  <c r="W45" i="125" s="1"/>
  <c r="W44" i="125"/>
  <c r="W14" i="125"/>
  <c r="W42" i="125"/>
  <c r="J48" i="125"/>
  <c r="I45" i="125"/>
  <c r="J48" i="124"/>
  <c r="W14" i="124"/>
  <c r="W22" i="124"/>
  <c r="M45" i="124"/>
  <c r="M48" i="124" s="1"/>
  <c r="W33" i="124"/>
  <c r="W45" i="124" s="1"/>
  <c r="W48" i="124" s="1"/>
  <c r="W23" i="124"/>
  <c r="W17" i="124"/>
  <c r="W21" i="124"/>
  <c r="W17" i="123"/>
  <c r="W22" i="123"/>
  <c r="W18" i="123"/>
  <c r="W24" i="123"/>
  <c r="W21" i="123"/>
  <c r="W23" i="123"/>
  <c r="W14" i="123"/>
  <c r="M45" i="123"/>
  <c r="M48" i="123" s="1"/>
  <c r="W25" i="123"/>
  <c r="W45" i="123" s="1"/>
  <c r="W48" i="123" s="1"/>
  <c r="J48" i="123"/>
  <c r="W18" i="121"/>
  <c r="W21" i="121"/>
  <c r="W22" i="121"/>
  <c r="W20" i="121"/>
  <c r="W16" i="120"/>
  <c r="W16" i="121"/>
  <c r="W24" i="121"/>
  <c r="W17" i="121"/>
  <c r="M43" i="121"/>
  <c r="M46" i="121" s="1"/>
  <c r="W15" i="121"/>
  <c r="W43" i="121" s="1"/>
  <c r="W46" i="121" s="1"/>
  <c r="W23" i="121"/>
  <c r="J46" i="121"/>
  <c r="I43" i="121"/>
  <c r="W18" i="120"/>
  <c r="W21" i="120"/>
  <c r="W24" i="120"/>
  <c r="W14" i="120"/>
  <c r="M43" i="120"/>
  <c r="M46" i="120" s="1"/>
  <c r="W15" i="120"/>
  <c r="W43" i="120" s="1"/>
  <c r="W46" i="120" s="1"/>
  <c r="I43" i="120"/>
  <c r="J46" i="120"/>
  <c r="W22" i="120"/>
  <c r="W17" i="120"/>
  <c r="W20" i="119"/>
  <c r="J46" i="119"/>
  <c r="I43" i="119"/>
  <c r="M43" i="119"/>
  <c r="M46" i="119" s="1"/>
  <c r="W42" i="119"/>
  <c r="W43" i="119" s="1"/>
  <c r="W46" i="119" s="1"/>
  <c r="W24" i="119"/>
  <c r="W21" i="119"/>
  <c r="I43" i="118"/>
  <c r="J46" i="118"/>
  <c r="W23" i="118"/>
  <c r="W17" i="118"/>
  <c r="M43" i="118"/>
  <c r="M46" i="118" s="1"/>
  <c r="W41" i="118"/>
  <c r="W43" i="118" s="1"/>
  <c r="W46" i="118" s="1"/>
  <c r="W16" i="118"/>
  <c r="W24" i="118"/>
  <c r="W23" i="117"/>
  <c r="W24" i="117"/>
  <c r="W20" i="117"/>
  <c r="W15" i="117"/>
  <c r="W22" i="117"/>
  <c r="J46" i="117"/>
  <c r="I43" i="117"/>
  <c r="W16" i="117"/>
  <c r="M43" i="117"/>
  <c r="M46" i="117" s="1"/>
  <c r="W30" i="117"/>
  <c r="W43" i="117" s="1"/>
  <c r="W46" i="117" s="1"/>
  <c r="I43" i="116"/>
  <c r="J46" i="116"/>
  <c r="M43" i="116"/>
  <c r="M46" i="116" s="1"/>
  <c r="W40" i="116"/>
  <c r="W43" i="116" s="1"/>
  <c r="W46" i="116" s="1"/>
  <c r="W21" i="116"/>
  <c r="W17" i="116"/>
  <c r="W14" i="116"/>
  <c r="W22" i="116"/>
  <c r="J46" i="115"/>
  <c r="I43" i="115"/>
  <c r="W16" i="115"/>
  <c r="W34" i="115"/>
  <c r="W43" i="115" s="1"/>
  <c r="W46" i="115" s="1"/>
  <c r="M43" i="115"/>
  <c r="M46" i="115" s="1"/>
  <c r="W21" i="115"/>
  <c r="W14" i="115"/>
  <c r="W23" i="115"/>
  <c r="W22" i="115"/>
  <c r="W18" i="115"/>
  <c r="W15" i="115"/>
  <c r="V48" i="125" l="1"/>
  <c r="W18" i="125"/>
  <c r="W48" i="125" s="1"/>
  <c r="M57" i="113" l="1"/>
  <c r="L57" i="113"/>
  <c r="K57" i="113"/>
  <c r="U55" i="113"/>
  <c r="S55" i="113"/>
  <c r="R55" i="113"/>
  <c r="Q55" i="113"/>
  <c r="P55" i="113"/>
  <c r="O55" i="113"/>
  <c r="N55" i="113"/>
  <c r="L55" i="113"/>
  <c r="K55" i="113"/>
  <c r="A55" i="113"/>
  <c r="V54" i="113"/>
  <c r="H54" i="113"/>
  <c r="I54" i="113" s="1"/>
  <c r="J54" i="113" s="1"/>
  <c r="M54" i="113" s="1"/>
  <c r="W54" i="113" s="1"/>
  <c r="V53" i="113"/>
  <c r="H53" i="113"/>
  <c r="I53" i="113" s="1"/>
  <c r="J53" i="113" s="1"/>
  <c r="M53" i="113" s="1"/>
  <c r="V52" i="113"/>
  <c r="H52" i="113"/>
  <c r="I52" i="113" s="1"/>
  <c r="J52" i="113" s="1"/>
  <c r="M52" i="113" s="1"/>
  <c r="V51" i="113"/>
  <c r="H51" i="113"/>
  <c r="I51" i="113" s="1"/>
  <c r="J51" i="113" s="1"/>
  <c r="M51" i="113" s="1"/>
  <c r="W51" i="113" s="1"/>
  <c r="V50" i="113"/>
  <c r="H50" i="113"/>
  <c r="I50" i="113" s="1"/>
  <c r="J50" i="113" s="1"/>
  <c r="M50" i="113" s="1"/>
  <c r="W50" i="113" s="1"/>
  <c r="V49" i="113"/>
  <c r="H49" i="113"/>
  <c r="I49" i="113" s="1"/>
  <c r="J49" i="113" s="1"/>
  <c r="M49" i="113" s="1"/>
  <c r="V48" i="113"/>
  <c r="H48" i="113"/>
  <c r="I48" i="113" s="1"/>
  <c r="J48" i="113" s="1"/>
  <c r="M48" i="113" s="1"/>
  <c r="V47" i="113"/>
  <c r="H47" i="113"/>
  <c r="I47" i="113" s="1"/>
  <c r="J47" i="113" s="1"/>
  <c r="M47" i="113" s="1"/>
  <c r="V46" i="113"/>
  <c r="H46" i="113"/>
  <c r="I46" i="113" s="1"/>
  <c r="J46" i="113" s="1"/>
  <c r="M46" i="113" s="1"/>
  <c r="W46" i="113" s="1"/>
  <c r="V45" i="113"/>
  <c r="H45" i="113"/>
  <c r="I45" i="113" s="1"/>
  <c r="J45" i="113" s="1"/>
  <c r="M45" i="113" s="1"/>
  <c r="V44" i="113"/>
  <c r="H44" i="113"/>
  <c r="I44" i="113" s="1"/>
  <c r="J44" i="113" s="1"/>
  <c r="M44" i="113" s="1"/>
  <c r="W44" i="113" s="1"/>
  <c r="V43" i="113"/>
  <c r="H43" i="113"/>
  <c r="I43" i="113" s="1"/>
  <c r="J43" i="113" s="1"/>
  <c r="M43" i="113" s="1"/>
  <c r="V42" i="113"/>
  <c r="H42" i="113"/>
  <c r="I42" i="113" s="1"/>
  <c r="J42" i="113" s="1"/>
  <c r="M42" i="113" s="1"/>
  <c r="W42" i="113" s="1"/>
  <c r="V41" i="113"/>
  <c r="H41" i="113"/>
  <c r="I41" i="113" s="1"/>
  <c r="J41" i="113" s="1"/>
  <c r="M41" i="113" s="1"/>
  <c r="V40" i="113"/>
  <c r="H40" i="113"/>
  <c r="I40" i="113" s="1"/>
  <c r="J40" i="113" s="1"/>
  <c r="M40" i="113" s="1"/>
  <c r="V39" i="113"/>
  <c r="H39" i="113"/>
  <c r="I39" i="113" s="1"/>
  <c r="J39" i="113" s="1"/>
  <c r="M39" i="113" s="1"/>
  <c r="V38" i="113"/>
  <c r="H38" i="113"/>
  <c r="I38" i="113" s="1"/>
  <c r="J38" i="113" s="1"/>
  <c r="M38" i="113" s="1"/>
  <c r="W38" i="113" s="1"/>
  <c r="V37" i="113"/>
  <c r="H37" i="113"/>
  <c r="I37" i="113" s="1"/>
  <c r="J37" i="113" s="1"/>
  <c r="M37" i="113" s="1"/>
  <c r="W37" i="113" s="1"/>
  <c r="V36" i="113"/>
  <c r="H36" i="113"/>
  <c r="I36" i="113" s="1"/>
  <c r="J36" i="113" s="1"/>
  <c r="M36" i="113" s="1"/>
  <c r="V35" i="113"/>
  <c r="H35" i="113"/>
  <c r="I35" i="113" s="1"/>
  <c r="J35" i="113" s="1"/>
  <c r="M35" i="113" s="1"/>
  <c r="V34" i="113"/>
  <c r="H34" i="113"/>
  <c r="I34" i="113" s="1"/>
  <c r="J34" i="113" s="1"/>
  <c r="M34" i="113" s="1"/>
  <c r="V33" i="113"/>
  <c r="H33" i="113"/>
  <c r="I33" i="113" s="1"/>
  <c r="J33" i="113" s="1"/>
  <c r="M33" i="113" s="1"/>
  <c r="V32" i="113"/>
  <c r="H32" i="113"/>
  <c r="I32" i="113" s="1"/>
  <c r="J32" i="113" s="1"/>
  <c r="M32" i="113" s="1"/>
  <c r="V31" i="113"/>
  <c r="H31" i="113"/>
  <c r="I31" i="113" s="1"/>
  <c r="J31" i="113" s="1"/>
  <c r="M31" i="113" s="1"/>
  <c r="V30" i="113"/>
  <c r="H30" i="113"/>
  <c r="I30" i="113" s="1"/>
  <c r="J30" i="113" s="1"/>
  <c r="M30" i="113" s="1"/>
  <c r="W30" i="113" s="1"/>
  <c r="V29" i="113"/>
  <c r="H29" i="113"/>
  <c r="I29" i="113" s="1"/>
  <c r="J29" i="113" s="1"/>
  <c r="M29" i="113" s="1"/>
  <c r="W29" i="113" s="1"/>
  <c r="V28" i="113"/>
  <c r="H28" i="113"/>
  <c r="I28" i="113" s="1"/>
  <c r="J28" i="113" s="1"/>
  <c r="M28" i="113" s="1"/>
  <c r="V27" i="113"/>
  <c r="H27" i="113"/>
  <c r="I27" i="113" s="1"/>
  <c r="J27" i="113" s="1"/>
  <c r="M27" i="113" s="1"/>
  <c r="V26" i="113"/>
  <c r="H26" i="113"/>
  <c r="I26" i="113" s="1"/>
  <c r="J26" i="113" s="1"/>
  <c r="M26" i="113" s="1"/>
  <c r="V25" i="113"/>
  <c r="H25" i="113"/>
  <c r="I25" i="113" s="1"/>
  <c r="J25" i="113" s="1"/>
  <c r="M25" i="113" s="1"/>
  <c r="H24" i="113"/>
  <c r="I24" i="113" s="1"/>
  <c r="J24" i="113" s="1"/>
  <c r="H23" i="113"/>
  <c r="I23" i="113" s="1"/>
  <c r="J23" i="113" s="1"/>
  <c r="H22" i="113"/>
  <c r="I22" i="113" s="1"/>
  <c r="J22" i="113" s="1"/>
  <c r="H21" i="113"/>
  <c r="I21" i="113" s="1"/>
  <c r="J21" i="113" s="1"/>
  <c r="H20" i="113"/>
  <c r="I20" i="113" s="1"/>
  <c r="J20" i="113" s="1"/>
  <c r="T20" i="113" s="1"/>
  <c r="V20" i="113" s="1"/>
  <c r="H19" i="113"/>
  <c r="I19" i="113" s="1"/>
  <c r="J19" i="113" s="1"/>
  <c r="H18" i="113"/>
  <c r="I18" i="113" s="1"/>
  <c r="J18" i="113" s="1"/>
  <c r="H17" i="113"/>
  <c r="I17" i="113" s="1"/>
  <c r="J17" i="113" s="1"/>
  <c r="V16" i="113"/>
  <c r="T16" i="113"/>
  <c r="H16" i="113"/>
  <c r="I16" i="113" s="1"/>
  <c r="J16" i="113" s="1"/>
  <c r="M16" i="113" s="1"/>
  <c r="H15" i="113"/>
  <c r="I15" i="113" s="1"/>
  <c r="J15" i="113" s="1"/>
  <c r="H14" i="113"/>
  <c r="I14" i="113" s="1"/>
  <c r="J14" i="113" s="1"/>
  <c r="W26" i="113" l="1"/>
  <c r="W31" i="113"/>
  <c r="W35" i="113"/>
  <c r="W36" i="113"/>
  <c r="W28" i="113"/>
  <c r="W43" i="113"/>
  <c r="W49" i="113"/>
  <c r="W16" i="113"/>
  <c r="W53" i="113"/>
  <c r="W25" i="113"/>
  <c r="W32" i="113"/>
  <c r="W39" i="113"/>
  <c r="K58" i="113"/>
  <c r="L58" i="113"/>
  <c r="W33" i="113"/>
  <c r="W40" i="113"/>
  <c r="W47" i="113"/>
  <c r="W41" i="113"/>
  <c r="W48" i="113"/>
  <c r="W27" i="113"/>
  <c r="W34" i="113"/>
  <c r="W45" i="113"/>
  <c r="W52" i="113"/>
  <c r="M18" i="113"/>
  <c r="T18" i="113"/>
  <c r="V18" i="113" s="1"/>
  <c r="M24" i="113"/>
  <c r="V24" i="113"/>
  <c r="T15" i="113"/>
  <c r="V15" i="113" s="1"/>
  <c r="M15" i="113"/>
  <c r="J55" i="113"/>
  <c r="I55" i="113" s="1"/>
  <c r="T17" i="113"/>
  <c r="M17" i="113"/>
  <c r="T22" i="113"/>
  <c r="V22" i="113" s="1"/>
  <c r="M22" i="113"/>
  <c r="M19" i="113"/>
  <c r="T19" i="113"/>
  <c r="V19" i="113" s="1"/>
  <c r="T21" i="113"/>
  <c r="V21" i="113" s="1"/>
  <c r="M21" i="113"/>
  <c r="T14" i="113"/>
  <c r="V14" i="113" s="1"/>
  <c r="M14" i="113"/>
  <c r="T23" i="113"/>
  <c r="V23" i="113" s="1"/>
  <c r="M23" i="113"/>
  <c r="M20" i="113"/>
  <c r="W20" i="113" s="1"/>
  <c r="W23" i="113" l="1"/>
  <c r="W24" i="113"/>
  <c r="W15" i="113"/>
  <c r="W19" i="113"/>
  <c r="W22" i="113"/>
  <c r="W14" i="113"/>
  <c r="M55" i="113"/>
  <c r="M58" i="113" s="1"/>
  <c r="W21" i="113"/>
  <c r="T55" i="113"/>
  <c r="V17" i="113"/>
  <c r="V55" i="113" s="1"/>
  <c r="W18" i="113"/>
  <c r="W17" i="113" l="1"/>
  <c r="W55" i="113" s="1"/>
  <c r="T23" i="112" l="1"/>
  <c r="M57" i="112"/>
  <c r="L57" i="112"/>
  <c r="K57" i="112"/>
  <c r="U55" i="112"/>
  <c r="S55" i="112"/>
  <c r="R55" i="112"/>
  <c r="Q55" i="112"/>
  <c r="P55" i="112"/>
  <c r="O55" i="112"/>
  <c r="N55" i="112"/>
  <c r="L55" i="112"/>
  <c r="K55" i="112"/>
  <c r="A55" i="112"/>
  <c r="V54" i="112"/>
  <c r="H54" i="112"/>
  <c r="I54" i="112" s="1"/>
  <c r="J54" i="112" s="1"/>
  <c r="M54" i="112" s="1"/>
  <c r="W54" i="112" s="1"/>
  <c r="V53" i="112"/>
  <c r="H53" i="112"/>
  <c r="I53" i="112" s="1"/>
  <c r="J53" i="112" s="1"/>
  <c r="M53" i="112" s="1"/>
  <c r="W53" i="112" s="1"/>
  <c r="V52" i="112"/>
  <c r="H52" i="112"/>
  <c r="I52" i="112" s="1"/>
  <c r="J52" i="112" s="1"/>
  <c r="M52" i="112" s="1"/>
  <c r="V51" i="112"/>
  <c r="H51" i="112"/>
  <c r="I51" i="112" s="1"/>
  <c r="J51" i="112" s="1"/>
  <c r="M51" i="112" s="1"/>
  <c r="V50" i="112"/>
  <c r="H50" i="112"/>
  <c r="I50" i="112" s="1"/>
  <c r="J50" i="112" s="1"/>
  <c r="M50" i="112" s="1"/>
  <c r="W50" i="112" s="1"/>
  <c r="V49" i="112"/>
  <c r="H49" i="112"/>
  <c r="I49" i="112" s="1"/>
  <c r="J49" i="112" s="1"/>
  <c r="M49" i="112" s="1"/>
  <c r="V48" i="112"/>
  <c r="H48" i="112"/>
  <c r="I48" i="112" s="1"/>
  <c r="J48" i="112" s="1"/>
  <c r="M48" i="112" s="1"/>
  <c r="V47" i="112"/>
  <c r="H47" i="112"/>
  <c r="I47" i="112" s="1"/>
  <c r="J47" i="112" s="1"/>
  <c r="M47" i="112" s="1"/>
  <c r="W47" i="112" s="1"/>
  <c r="V46" i="112"/>
  <c r="H46" i="112"/>
  <c r="I46" i="112" s="1"/>
  <c r="J46" i="112" s="1"/>
  <c r="M46" i="112" s="1"/>
  <c r="W46" i="112" s="1"/>
  <c r="V45" i="112"/>
  <c r="H45" i="112"/>
  <c r="I45" i="112" s="1"/>
  <c r="J45" i="112" s="1"/>
  <c r="M45" i="112" s="1"/>
  <c r="V44" i="112"/>
  <c r="H44" i="112"/>
  <c r="I44" i="112" s="1"/>
  <c r="J44" i="112" s="1"/>
  <c r="M44" i="112" s="1"/>
  <c r="W44" i="112" s="1"/>
  <c r="V43" i="112"/>
  <c r="H43" i="112"/>
  <c r="I43" i="112" s="1"/>
  <c r="J43" i="112" s="1"/>
  <c r="M43" i="112" s="1"/>
  <c r="W43" i="112" s="1"/>
  <c r="V42" i="112"/>
  <c r="H42" i="112"/>
  <c r="I42" i="112" s="1"/>
  <c r="J42" i="112" s="1"/>
  <c r="M42" i="112" s="1"/>
  <c r="W42" i="112" s="1"/>
  <c r="V41" i="112"/>
  <c r="H41" i="112"/>
  <c r="I41" i="112" s="1"/>
  <c r="J41" i="112" s="1"/>
  <c r="M41" i="112" s="1"/>
  <c r="V40" i="112"/>
  <c r="H40" i="112"/>
  <c r="I40" i="112" s="1"/>
  <c r="J40" i="112" s="1"/>
  <c r="M40" i="112" s="1"/>
  <c r="V39" i="112"/>
  <c r="H39" i="112"/>
  <c r="I39" i="112" s="1"/>
  <c r="J39" i="112" s="1"/>
  <c r="M39" i="112" s="1"/>
  <c r="V38" i="112"/>
  <c r="H38" i="112"/>
  <c r="I38" i="112" s="1"/>
  <c r="J38" i="112" s="1"/>
  <c r="M38" i="112" s="1"/>
  <c r="W38" i="112" s="1"/>
  <c r="V37" i="112"/>
  <c r="H37" i="112"/>
  <c r="I37" i="112" s="1"/>
  <c r="J37" i="112" s="1"/>
  <c r="M37" i="112" s="1"/>
  <c r="V36" i="112"/>
  <c r="H36" i="112"/>
  <c r="I36" i="112" s="1"/>
  <c r="J36" i="112" s="1"/>
  <c r="M36" i="112" s="1"/>
  <c r="V35" i="112"/>
  <c r="H35" i="112"/>
  <c r="I35" i="112" s="1"/>
  <c r="J35" i="112" s="1"/>
  <c r="M35" i="112" s="1"/>
  <c r="W35" i="112" s="1"/>
  <c r="V34" i="112"/>
  <c r="I34" i="112"/>
  <c r="J34" i="112" s="1"/>
  <c r="M34" i="112" s="1"/>
  <c r="W34" i="112" s="1"/>
  <c r="H34" i="112"/>
  <c r="V33" i="112"/>
  <c r="H33" i="112"/>
  <c r="I33" i="112" s="1"/>
  <c r="J33" i="112" s="1"/>
  <c r="M33" i="112" s="1"/>
  <c r="V32" i="112"/>
  <c r="H32" i="112"/>
  <c r="I32" i="112" s="1"/>
  <c r="J32" i="112" s="1"/>
  <c r="M32" i="112" s="1"/>
  <c r="V31" i="112"/>
  <c r="H31" i="112"/>
  <c r="I31" i="112" s="1"/>
  <c r="J31" i="112" s="1"/>
  <c r="M31" i="112" s="1"/>
  <c r="V30" i="112"/>
  <c r="I30" i="112"/>
  <c r="J30" i="112" s="1"/>
  <c r="M30" i="112" s="1"/>
  <c r="H30" i="112"/>
  <c r="V29" i="112"/>
  <c r="H29" i="112"/>
  <c r="I29" i="112" s="1"/>
  <c r="J29" i="112" s="1"/>
  <c r="M29" i="112" s="1"/>
  <c r="W29" i="112" s="1"/>
  <c r="V28" i="112"/>
  <c r="H28" i="112"/>
  <c r="I28" i="112" s="1"/>
  <c r="J28" i="112" s="1"/>
  <c r="M28" i="112" s="1"/>
  <c r="W28" i="112" s="1"/>
  <c r="V27" i="112"/>
  <c r="H27" i="112"/>
  <c r="I27" i="112" s="1"/>
  <c r="J27" i="112" s="1"/>
  <c r="M27" i="112" s="1"/>
  <c r="V26" i="112"/>
  <c r="H26" i="112"/>
  <c r="I26" i="112" s="1"/>
  <c r="J26" i="112" s="1"/>
  <c r="M26" i="112" s="1"/>
  <c r="V25" i="112"/>
  <c r="H25" i="112"/>
  <c r="I25" i="112" s="1"/>
  <c r="J25" i="112" s="1"/>
  <c r="M25" i="112" s="1"/>
  <c r="W25" i="112" s="1"/>
  <c r="V24" i="112"/>
  <c r="H24" i="112"/>
  <c r="I24" i="112" s="1"/>
  <c r="J24" i="112" s="1"/>
  <c r="M24" i="112" s="1"/>
  <c r="W24" i="112" s="1"/>
  <c r="H23" i="112"/>
  <c r="I23" i="112" s="1"/>
  <c r="J23" i="112" s="1"/>
  <c r="H22" i="112"/>
  <c r="I22" i="112" s="1"/>
  <c r="J22" i="112" s="1"/>
  <c r="H21" i="112"/>
  <c r="I21" i="112" s="1"/>
  <c r="J21" i="112" s="1"/>
  <c r="H20" i="112"/>
  <c r="I20" i="112" s="1"/>
  <c r="J20" i="112" s="1"/>
  <c r="H19" i="112"/>
  <c r="I19" i="112" s="1"/>
  <c r="J19" i="112" s="1"/>
  <c r="H18" i="112"/>
  <c r="I18" i="112" s="1"/>
  <c r="J18" i="112" s="1"/>
  <c r="H17" i="112"/>
  <c r="I17" i="112" s="1"/>
  <c r="J17" i="112" s="1"/>
  <c r="V16" i="112"/>
  <c r="T16" i="112"/>
  <c r="H16" i="112"/>
  <c r="I16" i="112" s="1"/>
  <c r="J16" i="112" s="1"/>
  <c r="M16" i="112" s="1"/>
  <c r="H15" i="112"/>
  <c r="I15" i="112" s="1"/>
  <c r="J15" i="112" s="1"/>
  <c r="H14" i="112"/>
  <c r="I14" i="112" s="1"/>
  <c r="J14" i="112" s="1"/>
  <c r="M57" i="111"/>
  <c r="L57" i="111"/>
  <c r="K57" i="111"/>
  <c r="U55" i="111"/>
  <c r="U70" i="53" s="1"/>
  <c r="S55" i="111"/>
  <c r="R55" i="111"/>
  <c r="Q55" i="111"/>
  <c r="P55" i="111"/>
  <c r="O55" i="111"/>
  <c r="N55" i="111"/>
  <c r="L55" i="111"/>
  <c r="K55" i="111"/>
  <c r="A55" i="111"/>
  <c r="V54" i="111"/>
  <c r="H54" i="111"/>
  <c r="I54" i="111" s="1"/>
  <c r="J54" i="111" s="1"/>
  <c r="M54" i="111" s="1"/>
  <c r="V53" i="111"/>
  <c r="H53" i="111"/>
  <c r="I53" i="111" s="1"/>
  <c r="J53" i="111" s="1"/>
  <c r="M53" i="111" s="1"/>
  <c r="V52" i="111"/>
  <c r="H52" i="111"/>
  <c r="I52" i="111" s="1"/>
  <c r="J52" i="111" s="1"/>
  <c r="M52" i="111" s="1"/>
  <c r="W52" i="111" s="1"/>
  <c r="V51" i="111"/>
  <c r="H51" i="111"/>
  <c r="I51" i="111" s="1"/>
  <c r="J51" i="111" s="1"/>
  <c r="M51" i="111" s="1"/>
  <c r="V50" i="111"/>
  <c r="H50" i="111"/>
  <c r="I50" i="111" s="1"/>
  <c r="J50" i="111" s="1"/>
  <c r="M50" i="111" s="1"/>
  <c r="V49" i="111"/>
  <c r="H49" i="111"/>
  <c r="I49" i="111" s="1"/>
  <c r="J49" i="111" s="1"/>
  <c r="M49" i="111" s="1"/>
  <c r="V48" i="111"/>
  <c r="H48" i="111"/>
  <c r="I48" i="111" s="1"/>
  <c r="J48" i="111" s="1"/>
  <c r="M48" i="111" s="1"/>
  <c r="W48" i="111" s="1"/>
  <c r="V47" i="111"/>
  <c r="H47" i="111"/>
  <c r="I47" i="111" s="1"/>
  <c r="J47" i="111" s="1"/>
  <c r="M47" i="111" s="1"/>
  <c r="V46" i="111"/>
  <c r="H46" i="111"/>
  <c r="I46" i="111" s="1"/>
  <c r="J46" i="111" s="1"/>
  <c r="M46" i="111" s="1"/>
  <c r="V45" i="111"/>
  <c r="H45" i="111"/>
  <c r="I45" i="111" s="1"/>
  <c r="J45" i="111" s="1"/>
  <c r="M45" i="111" s="1"/>
  <c r="V44" i="111"/>
  <c r="H44" i="111"/>
  <c r="I44" i="111" s="1"/>
  <c r="J44" i="111" s="1"/>
  <c r="M44" i="111" s="1"/>
  <c r="W44" i="111" s="1"/>
  <c r="V43" i="111"/>
  <c r="H43" i="111"/>
  <c r="I43" i="111" s="1"/>
  <c r="J43" i="111" s="1"/>
  <c r="M43" i="111" s="1"/>
  <c r="V42" i="111"/>
  <c r="H42" i="111"/>
  <c r="I42" i="111" s="1"/>
  <c r="J42" i="111" s="1"/>
  <c r="M42" i="111" s="1"/>
  <c r="V41" i="111"/>
  <c r="H41" i="111"/>
  <c r="I41" i="111" s="1"/>
  <c r="J41" i="111" s="1"/>
  <c r="M41" i="111" s="1"/>
  <c r="V40" i="111"/>
  <c r="H40" i="111"/>
  <c r="I40" i="111" s="1"/>
  <c r="J40" i="111" s="1"/>
  <c r="M40" i="111" s="1"/>
  <c r="W40" i="111" s="1"/>
  <c r="V39" i="111"/>
  <c r="H39" i="111"/>
  <c r="I39" i="111" s="1"/>
  <c r="J39" i="111" s="1"/>
  <c r="M39" i="111" s="1"/>
  <c r="V38" i="111"/>
  <c r="H38" i="111"/>
  <c r="I38" i="111" s="1"/>
  <c r="J38" i="111" s="1"/>
  <c r="M38" i="111" s="1"/>
  <c r="V37" i="111"/>
  <c r="H37" i="111"/>
  <c r="I37" i="111" s="1"/>
  <c r="J37" i="111" s="1"/>
  <c r="M37" i="111" s="1"/>
  <c r="V36" i="111"/>
  <c r="H36" i="111"/>
  <c r="I36" i="111" s="1"/>
  <c r="J36" i="111" s="1"/>
  <c r="M36" i="111" s="1"/>
  <c r="W36" i="111" s="1"/>
  <c r="V35" i="111"/>
  <c r="H35" i="111"/>
  <c r="I35" i="111" s="1"/>
  <c r="J35" i="111" s="1"/>
  <c r="M35" i="111" s="1"/>
  <c r="V34" i="111"/>
  <c r="H34" i="111"/>
  <c r="I34" i="111" s="1"/>
  <c r="J34" i="111" s="1"/>
  <c r="M34" i="111" s="1"/>
  <c r="V33" i="111"/>
  <c r="H33" i="111"/>
  <c r="I33" i="111" s="1"/>
  <c r="J33" i="111" s="1"/>
  <c r="M33" i="111" s="1"/>
  <c r="V32" i="111"/>
  <c r="H32" i="111"/>
  <c r="I32" i="111" s="1"/>
  <c r="J32" i="111" s="1"/>
  <c r="M32" i="111" s="1"/>
  <c r="W32" i="111" s="1"/>
  <c r="V31" i="111"/>
  <c r="H31" i="111"/>
  <c r="I31" i="111" s="1"/>
  <c r="J31" i="111" s="1"/>
  <c r="M31" i="111" s="1"/>
  <c r="V30" i="111"/>
  <c r="H30" i="111"/>
  <c r="I30" i="111" s="1"/>
  <c r="J30" i="111" s="1"/>
  <c r="M30" i="111" s="1"/>
  <c r="V29" i="111"/>
  <c r="H29" i="111"/>
  <c r="I29" i="111" s="1"/>
  <c r="J29" i="111" s="1"/>
  <c r="M29" i="111" s="1"/>
  <c r="V28" i="111"/>
  <c r="H28" i="111"/>
  <c r="I28" i="111" s="1"/>
  <c r="J28" i="111" s="1"/>
  <c r="M28" i="111" s="1"/>
  <c r="W28" i="111" s="1"/>
  <c r="V27" i="111"/>
  <c r="H27" i="111"/>
  <c r="I27" i="111" s="1"/>
  <c r="J27" i="111" s="1"/>
  <c r="M27" i="111" s="1"/>
  <c r="V26" i="111"/>
  <c r="H26" i="111"/>
  <c r="I26" i="111" s="1"/>
  <c r="J26" i="111" s="1"/>
  <c r="M26" i="111" s="1"/>
  <c r="V25" i="111"/>
  <c r="H25" i="111"/>
  <c r="I25" i="111" s="1"/>
  <c r="J25" i="111" s="1"/>
  <c r="M25" i="111" s="1"/>
  <c r="V24" i="111"/>
  <c r="H24" i="111"/>
  <c r="I24" i="111" s="1"/>
  <c r="J24" i="111" s="1"/>
  <c r="M24" i="111" s="1"/>
  <c r="H23" i="111"/>
  <c r="I23" i="111" s="1"/>
  <c r="J23" i="111" s="1"/>
  <c r="H22" i="111"/>
  <c r="I22" i="111" s="1"/>
  <c r="J22" i="111" s="1"/>
  <c r="H21" i="111"/>
  <c r="I21" i="111" s="1"/>
  <c r="J21" i="111" s="1"/>
  <c r="H20" i="111"/>
  <c r="I20" i="111" s="1"/>
  <c r="J20" i="111" s="1"/>
  <c r="H19" i="111"/>
  <c r="I19" i="111" s="1"/>
  <c r="J19" i="111" s="1"/>
  <c r="H18" i="111"/>
  <c r="I18" i="111" s="1"/>
  <c r="J18" i="111" s="1"/>
  <c r="H17" i="111"/>
  <c r="I17" i="111" s="1"/>
  <c r="J17" i="111" s="1"/>
  <c r="T16" i="111"/>
  <c r="V16" i="111" s="1"/>
  <c r="H16" i="111"/>
  <c r="I16" i="111" s="1"/>
  <c r="J16" i="111" s="1"/>
  <c r="M16" i="111" s="1"/>
  <c r="H15" i="111"/>
  <c r="I15" i="111" s="1"/>
  <c r="J15" i="111" s="1"/>
  <c r="H14" i="111"/>
  <c r="I14" i="111" s="1"/>
  <c r="J14" i="111" s="1"/>
  <c r="M57" i="110"/>
  <c r="L57" i="110"/>
  <c r="L58" i="110" s="1"/>
  <c r="K57" i="110"/>
  <c r="U55" i="110"/>
  <c r="S55" i="110"/>
  <c r="R55" i="110"/>
  <c r="Q55" i="110"/>
  <c r="P55" i="110"/>
  <c r="O55" i="110"/>
  <c r="N55" i="110"/>
  <c r="L55" i="110"/>
  <c r="K55" i="110"/>
  <c r="A55" i="110"/>
  <c r="V54" i="110"/>
  <c r="H54" i="110"/>
  <c r="I54" i="110" s="1"/>
  <c r="J54" i="110" s="1"/>
  <c r="M54" i="110" s="1"/>
  <c r="W54" i="110" s="1"/>
  <c r="V53" i="110"/>
  <c r="H53" i="110"/>
  <c r="I53" i="110" s="1"/>
  <c r="J53" i="110" s="1"/>
  <c r="M53" i="110" s="1"/>
  <c r="V52" i="110"/>
  <c r="H52" i="110"/>
  <c r="I52" i="110" s="1"/>
  <c r="J52" i="110" s="1"/>
  <c r="M52" i="110" s="1"/>
  <c r="V51" i="110"/>
  <c r="H51" i="110"/>
  <c r="I51" i="110" s="1"/>
  <c r="J51" i="110" s="1"/>
  <c r="M51" i="110" s="1"/>
  <c r="W51" i="110" s="1"/>
  <c r="V50" i="110"/>
  <c r="I50" i="110"/>
  <c r="J50" i="110" s="1"/>
  <c r="M50" i="110" s="1"/>
  <c r="W50" i="110" s="1"/>
  <c r="H50" i="110"/>
  <c r="V49" i="110"/>
  <c r="I49" i="110"/>
  <c r="J49" i="110" s="1"/>
  <c r="M49" i="110" s="1"/>
  <c r="W49" i="110" s="1"/>
  <c r="H49" i="110"/>
  <c r="V48" i="110"/>
  <c r="H48" i="110"/>
  <c r="I48" i="110" s="1"/>
  <c r="J48" i="110" s="1"/>
  <c r="M48" i="110" s="1"/>
  <c r="W48" i="110" s="1"/>
  <c r="V47" i="110"/>
  <c r="H47" i="110"/>
  <c r="I47" i="110" s="1"/>
  <c r="J47" i="110" s="1"/>
  <c r="M47" i="110" s="1"/>
  <c r="W47" i="110" s="1"/>
  <c r="V46" i="110"/>
  <c r="H46" i="110"/>
  <c r="I46" i="110" s="1"/>
  <c r="J46" i="110" s="1"/>
  <c r="M46" i="110" s="1"/>
  <c r="V45" i="110"/>
  <c r="H45" i="110"/>
  <c r="I45" i="110" s="1"/>
  <c r="J45" i="110" s="1"/>
  <c r="M45" i="110" s="1"/>
  <c r="V44" i="110"/>
  <c r="H44" i="110"/>
  <c r="I44" i="110" s="1"/>
  <c r="J44" i="110" s="1"/>
  <c r="M44" i="110" s="1"/>
  <c r="W44" i="110" s="1"/>
  <c r="V43" i="110"/>
  <c r="H43" i="110"/>
  <c r="I43" i="110" s="1"/>
  <c r="J43" i="110" s="1"/>
  <c r="M43" i="110" s="1"/>
  <c r="W43" i="110" s="1"/>
  <c r="V42" i="110"/>
  <c r="H42" i="110"/>
  <c r="I42" i="110" s="1"/>
  <c r="J42" i="110" s="1"/>
  <c r="M42" i="110" s="1"/>
  <c r="V41" i="110"/>
  <c r="H41" i="110"/>
  <c r="I41" i="110" s="1"/>
  <c r="J41" i="110" s="1"/>
  <c r="M41" i="110" s="1"/>
  <c r="V40" i="110"/>
  <c r="H40" i="110"/>
  <c r="I40" i="110" s="1"/>
  <c r="J40" i="110" s="1"/>
  <c r="M40" i="110" s="1"/>
  <c r="V39" i="110"/>
  <c r="H39" i="110"/>
  <c r="I39" i="110" s="1"/>
  <c r="J39" i="110" s="1"/>
  <c r="M39" i="110" s="1"/>
  <c r="V38" i="110"/>
  <c r="H38" i="110"/>
  <c r="I38" i="110" s="1"/>
  <c r="J38" i="110" s="1"/>
  <c r="M38" i="110" s="1"/>
  <c r="W38" i="110" s="1"/>
  <c r="V37" i="110"/>
  <c r="H37" i="110"/>
  <c r="I37" i="110" s="1"/>
  <c r="J37" i="110" s="1"/>
  <c r="M37" i="110" s="1"/>
  <c r="W37" i="110" s="1"/>
  <c r="V36" i="110"/>
  <c r="H36" i="110"/>
  <c r="I36" i="110" s="1"/>
  <c r="J36" i="110" s="1"/>
  <c r="M36" i="110" s="1"/>
  <c r="V35" i="110"/>
  <c r="H35" i="110"/>
  <c r="I35" i="110" s="1"/>
  <c r="J35" i="110" s="1"/>
  <c r="M35" i="110" s="1"/>
  <c r="V34" i="110"/>
  <c r="I34" i="110"/>
  <c r="J34" i="110" s="1"/>
  <c r="M34" i="110" s="1"/>
  <c r="W34" i="110" s="1"/>
  <c r="H34" i="110"/>
  <c r="V33" i="110"/>
  <c r="I33" i="110"/>
  <c r="J33" i="110" s="1"/>
  <c r="M33" i="110" s="1"/>
  <c r="W33" i="110" s="1"/>
  <c r="H33" i="110"/>
  <c r="V32" i="110"/>
  <c r="H32" i="110"/>
  <c r="I32" i="110" s="1"/>
  <c r="J32" i="110" s="1"/>
  <c r="M32" i="110" s="1"/>
  <c r="V31" i="110"/>
  <c r="H31" i="110"/>
  <c r="I31" i="110" s="1"/>
  <c r="J31" i="110" s="1"/>
  <c r="M31" i="110" s="1"/>
  <c r="W31" i="110" s="1"/>
  <c r="V30" i="110"/>
  <c r="H30" i="110"/>
  <c r="I30" i="110" s="1"/>
  <c r="J30" i="110" s="1"/>
  <c r="M30" i="110" s="1"/>
  <c r="W30" i="110" s="1"/>
  <c r="V29" i="110"/>
  <c r="H29" i="110"/>
  <c r="I29" i="110" s="1"/>
  <c r="J29" i="110" s="1"/>
  <c r="M29" i="110" s="1"/>
  <c r="V28" i="110"/>
  <c r="H28" i="110"/>
  <c r="I28" i="110" s="1"/>
  <c r="J28" i="110" s="1"/>
  <c r="M28" i="110" s="1"/>
  <c r="V27" i="110"/>
  <c r="H27" i="110"/>
  <c r="I27" i="110" s="1"/>
  <c r="J27" i="110" s="1"/>
  <c r="M27" i="110" s="1"/>
  <c r="W27" i="110" s="1"/>
  <c r="V26" i="110"/>
  <c r="H26" i="110"/>
  <c r="I26" i="110" s="1"/>
  <c r="J26" i="110" s="1"/>
  <c r="M26" i="110" s="1"/>
  <c r="V25" i="110"/>
  <c r="H25" i="110"/>
  <c r="I25" i="110" s="1"/>
  <c r="J25" i="110" s="1"/>
  <c r="M25" i="110" s="1"/>
  <c r="W25" i="110" s="1"/>
  <c r="V24" i="110"/>
  <c r="H24" i="110"/>
  <c r="I24" i="110" s="1"/>
  <c r="J24" i="110" s="1"/>
  <c r="M24" i="110" s="1"/>
  <c r="I23" i="110"/>
  <c r="J23" i="110" s="1"/>
  <c r="H23" i="110"/>
  <c r="H22" i="110"/>
  <c r="I22" i="110" s="1"/>
  <c r="J22" i="110" s="1"/>
  <c r="I21" i="110"/>
  <c r="J21" i="110" s="1"/>
  <c r="H21" i="110"/>
  <c r="H20" i="110"/>
  <c r="I20" i="110" s="1"/>
  <c r="J20" i="110" s="1"/>
  <c r="H19" i="110"/>
  <c r="I19" i="110" s="1"/>
  <c r="J19" i="110" s="1"/>
  <c r="H18" i="110"/>
  <c r="I18" i="110" s="1"/>
  <c r="J18" i="110" s="1"/>
  <c r="H17" i="110"/>
  <c r="I17" i="110" s="1"/>
  <c r="J17" i="110" s="1"/>
  <c r="T16" i="110"/>
  <c r="V16" i="110" s="1"/>
  <c r="H16" i="110"/>
  <c r="I16" i="110" s="1"/>
  <c r="J16" i="110" s="1"/>
  <c r="M16" i="110" s="1"/>
  <c r="H15" i="110"/>
  <c r="I15" i="110" s="1"/>
  <c r="J15" i="110" s="1"/>
  <c r="H14" i="110"/>
  <c r="I14" i="110" s="1"/>
  <c r="J14" i="110" s="1"/>
  <c r="M57" i="109"/>
  <c r="L57" i="109"/>
  <c r="K57" i="109"/>
  <c r="U55" i="109"/>
  <c r="S55" i="109"/>
  <c r="R55" i="109"/>
  <c r="Q55" i="109"/>
  <c r="P55" i="109"/>
  <c r="O55" i="109"/>
  <c r="N55" i="109"/>
  <c r="L55" i="109"/>
  <c r="K55" i="109"/>
  <c r="K58" i="109" s="1"/>
  <c r="A55" i="109"/>
  <c r="V54" i="109"/>
  <c r="J54" i="109"/>
  <c r="M54" i="109" s="1"/>
  <c r="I54" i="109"/>
  <c r="H54" i="109"/>
  <c r="V53" i="109"/>
  <c r="H53" i="109"/>
  <c r="I53" i="109" s="1"/>
  <c r="J53" i="109" s="1"/>
  <c r="M53" i="109" s="1"/>
  <c r="V52" i="109"/>
  <c r="H52" i="109"/>
  <c r="I52" i="109" s="1"/>
  <c r="J52" i="109" s="1"/>
  <c r="M52" i="109" s="1"/>
  <c r="W52" i="109" s="1"/>
  <c r="V51" i="109"/>
  <c r="H51" i="109"/>
  <c r="I51" i="109" s="1"/>
  <c r="J51" i="109" s="1"/>
  <c r="M51" i="109" s="1"/>
  <c r="V50" i="109"/>
  <c r="H50" i="109"/>
  <c r="I50" i="109" s="1"/>
  <c r="J50" i="109" s="1"/>
  <c r="M50" i="109" s="1"/>
  <c r="V49" i="109"/>
  <c r="H49" i="109"/>
  <c r="I49" i="109" s="1"/>
  <c r="J49" i="109" s="1"/>
  <c r="M49" i="109" s="1"/>
  <c r="V48" i="109"/>
  <c r="H48" i="109"/>
  <c r="I48" i="109" s="1"/>
  <c r="J48" i="109" s="1"/>
  <c r="M48" i="109" s="1"/>
  <c r="V47" i="109"/>
  <c r="H47" i="109"/>
  <c r="I47" i="109" s="1"/>
  <c r="J47" i="109" s="1"/>
  <c r="M47" i="109" s="1"/>
  <c r="W47" i="109" s="1"/>
  <c r="V46" i="109"/>
  <c r="H46" i="109"/>
  <c r="I46" i="109" s="1"/>
  <c r="J46" i="109" s="1"/>
  <c r="M46" i="109" s="1"/>
  <c r="V45" i="109"/>
  <c r="H45" i="109"/>
  <c r="I45" i="109" s="1"/>
  <c r="J45" i="109" s="1"/>
  <c r="M45" i="109" s="1"/>
  <c r="V44" i="109"/>
  <c r="H44" i="109"/>
  <c r="I44" i="109" s="1"/>
  <c r="J44" i="109" s="1"/>
  <c r="M44" i="109" s="1"/>
  <c r="W44" i="109" s="1"/>
  <c r="V43" i="109"/>
  <c r="H43" i="109"/>
  <c r="I43" i="109" s="1"/>
  <c r="J43" i="109" s="1"/>
  <c r="M43" i="109" s="1"/>
  <c r="W43" i="109" s="1"/>
  <c r="V42" i="109"/>
  <c r="H42" i="109"/>
  <c r="I42" i="109" s="1"/>
  <c r="J42" i="109" s="1"/>
  <c r="M42" i="109" s="1"/>
  <c r="W42" i="109" s="1"/>
  <c r="V41" i="109"/>
  <c r="H41" i="109"/>
  <c r="I41" i="109" s="1"/>
  <c r="J41" i="109" s="1"/>
  <c r="M41" i="109" s="1"/>
  <c r="W41" i="109" s="1"/>
  <c r="V40" i="109"/>
  <c r="H40" i="109"/>
  <c r="I40" i="109" s="1"/>
  <c r="J40" i="109" s="1"/>
  <c r="M40" i="109" s="1"/>
  <c r="W40" i="109" s="1"/>
  <c r="V39" i="109"/>
  <c r="H39" i="109"/>
  <c r="I39" i="109" s="1"/>
  <c r="J39" i="109" s="1"/>
  <c r="M39" i="109" s="1"/>
  <c r="V38" i="109"/>
  <c r="H38" i="109"/>
  <c r="I38" i="109" s="1"/>
  <c r="J38" i="109" s="1"/>
  <c r="M38" i="109" s="1"/>
  <c r="W38" i="109" s="1"/>
  <c r="V37" i="109"/>
  <c r="H37" i="109"/>
  <c r="I37" i="109" s="1"/>
  <c r="J37" i="109" s="1"/>
  <c r="M37" i="109" s="1"/>
  <c r="W37" i="109" s="1"/>
  <c r="V36" i="109"/>
  <c r="H36" i="109"/>
  <c r="I36" i="109" s="1"/>
  <c r="J36" i="109" s="1"/>
  <c r="M36" i="109" s="1"/>
  <c r="W36" i="109" s="1"/>
  <c r="V35" i="109"/>
  <c r="H35" i="109"/>
  <c r="I35" i="109" s="1"/>
  <c r="J35" i="109" s="1"/>
  <c r="M35" i="109" s="1"/>
  <c r="V34" i="109"/>
  <c r="H34" i="109"/>
  <c r="I34" i="109" s="1"/>
  <c r="J34" i="109" s="1"/>
  <c r="M34" i="109" s="1"/>
  <c r="W34" i="109" s="1"/>
  <c r="V33" i="109"/>
  <c r="H33" i="109"/>
  <c r="I33" i="109" s="1"/>
  <c r="J33" i="109" s="1"/>
  <c r="M33" i="109" s="1"/>
  <c r="W33" i="109" s="1"/>
  <c r="V32" i="109"/>
  <c r="H32" i="109"/>
  <c r="I32" i="109" s="1"/>
  <c r="J32" i="109" s="1"/>
  <c r="M32" i="109" s="1"/>
  <c r="W32" i="109" s="1"/>
  <c r="V31" i="109"/>
  <c r="H31" i="109"/>
  <c r="I31" i="109" s="1"/>
  <c r="J31" i="109" s="1"/>
  <c r="M31" i="109" s="1"/>
  <c r="V30" i="109"/>
  <c r="H30" i="109"/>
  <c r="I30" i="109" s="1"/>
  <c r="J30" i="109" s="1"/>
  <c r="M30" i="109" s="1"/>
  <c r="W30" i="109" s="1"/>
  <c r="V29" i="109"/>
  <c r="H29" i="109"/>
  <c r="I29" i="109" s="1"/>
  <c r="J29" i="109" s="1"/>
  <c r="M29" i="109" s="1"/>
  <c r="W29" i="109" s="1"/>
  <c r="V28" i="109"/>
  <c r="H28" i="109"/>
  <c r="I28" i="109" s="1"/>
  <c r="J28" i="109" s="1"/>
  <c r="M28" i="109" s="1"/>
  <c r="W28" i="109" s="1"/>
  <c r="V27" i="109"/>
  <c r="H27" i="109"/>
  <c r="I27" i="109" s="1"/>
  <c r="J27" i="109" s="1"/>
  <c r="M27" i="109" s="1"/>
  <c r="V26" i="109"/>
  <c r="H26" i="109"/>
  <c r="I26" i="109" s="1"/>
  <c r="J26" i="109" s="1"/>
  <c r="M26" i="109" s="1"/>
  <c r="W26" i="109" s="1"/>
  <c r="V25" i="109"/>
  <c r="H25" i="109"/>
  <c r="I25" i="109" s="1"/>
  <c r="J25" i="109" s="1"/>
  <c r="M25" i="109" s="1"/>
  <c r="W25" i="109" s="1"/>
  <c r="V24" i="109"/>
  <c r="H24" i="109"/>
  <c r="I24" i="109" s="1"/>
  <c r="J24" i="109" s="1"/>
  <c r="M24" i="109" s="1"/>
  <c r="W24" i="109" s="1"/>
  <c r="H23" i="109"/>
  <c r="I23" i="109" s="1"/>
  <c r="J23" i="109" s="1"/>
  <c r="H22" i="109"/>
  <c r="I22" i="109" s="1"/>
  <c r="J22" i="109" s="1"/>
  <c r="H21" i="109"/>
  <c r="I21" i="109" s="1"/>
  <c r="J21" i="109" s="1"/>
  <c r="H20" i="109"/>
  <c r="I20" i="109" s="1"/>
  <c r="J20" i="109" s="1"/>
  <c r="M20" i="109" s="1"/>
  <c r="H19" i="109"/>
  <c r="I19" i="109" s="1"/>
  <c r="J19" i="109" s="1"/>
  <c r="H18" i="109"/>
  <c r="I18" i="109" s="1"/>
  <c r="J18" i="109" s="1"/>
  <c r="H17" i="109"/>
  <c r="I17" i="109" s="1"/>
  <c r="J17" i="109" s="1"/>
  <c r="V16" i="109"/>
  <c r="T16" i="109"/>
  <c r="H16" i="109"/>
  <c r="I16" i="109" s="1"/>
  <c r="J16" i="109" s="1"/>
  <c r="M16" i="109" s="1"/>
  <c r="H15" i="109"/>
  <c r="I15" i="109" s="1"/>
  <c r="J15" i="109" s="1"/>
  <c r="H14" i="109"/>
  <c r="I14" i="109" s="1"/>
  <c r="J14" i="109" s="1"/>
  <c r="H38" i="53"/>
  <c r="I38" i="53" s="1"/>
  <c r="J38" i="53" s="1"/>
  <c r="M38" i="53" s="1"/>
  <c r="H39" i="53"/>
  <c r="I39" i="53" s="1"/>
  <c r="J39" i="53" s="1"/>
  <c r="M39" i="53" s="1"/>
  <c r="H40" i="53"/>
  <c r="I40" i="53" s="1"/>
  <c r="J40" i="53" s="1"/>
  <c r="M40" i="53" s="1"/>
  <c r="H42" i="53"/>
  <c r="I42" i="53" s="1"/>
  <c r="J42" i="53" s="1"/>
  <c r="M42" i="53" s="1"/>
  <c r="H43" i="53"/>
  <c r="I43" i="53" s="1"/>
  <c r="J43" i="53" s="1"/>
  <c r="M43" i="53" s="1"/>
  <c r="H36" i="53"/>
  <c r="I36" i="53" s="1"/>
  <c r="J36" i="53" s="1"/>
  <c r="M36" i="53" s="1"/>
  <c r="H47" i="53"/>
  <c r="I47" i="53" s="1"/>
  <c r="J47" i="53" s="1"/>
  <c r="M47" i="53" s="1"/>
  <c r="H46" i="53"/>
  <c r="I46" i="53" s="1"/>
  <c r="J46" i="53" s="1"/>
  <c r="H48" i="53"/>
  <c r="I48" i="53" s="1"/>
  <c r="J48" i="53" s="1"/>
  <c r="M48" i="53" s="1"/>
  <c r="H49" i="53"/>
  <c r="I49" i="53" s="1"/>
  <c r="J49" i="53" s="1"/>
  <c r="M49" i="53" s="1"/>
  <c r="H50" i="53"/>
  <c r="I50" i="53" s="1"/>
  <c r="J50" i="53" s="1"/>
  <c r="M50" i="53" s="1"/>
  <c r="H51" i="53"/>
  <c r="I51" i="53" s="1"/>
  <c r="J51" i="53" s="1"/>
  <c r="M51" i="53" s="1"/>
  <c r="H52" i="53"/>
  <c r="I52" i="53" s="1"/>
  <c r="J52" i="53" s="1"/>
  <c r="M52" i="53" s="1"/>
  <c r="H53" i="53"/>
  <c r="I53" i="53" s="1"/>
  <c r="J53" i="53" s="1"/>
  <c r="M53" i="53" s="1"/>
  <c r="H54" i="53"/>
  <c r="I54" i="53" s="1"/>
  <c r="J54" i="53" s="1"/>
  <c r="M54" i="53" s="1"/>
  <c r="H55" i="53"/>
  <c r="I55" i="53" s="1"/>
  <c r="J55" i="53" s="1"/>
  <c r="M55" i="53" s="1"/>
  <c r="H56" i="53"/>
  <c r="I56" i="53" s="1"/>
  <c r="J56" i="53" s="1"/>
  <c r="M56" i="53" s="1"/>
  <c r="H57" i="53"/>
  <c r="I57" i="53" s="1"/>
  <c r="J57" i="53" s="1"/>
  <c r="H58" i="53"/>
  <c r="I58" i="53" s="1"/>
  <c r="J58" i="53" s="1"/>
  <c r="M58" i="53" s="1"/>
  <c r="H59" i="53"/>
  <c r="I59" i="53" s="1"/>
  <c r="J59" i="53" s="1"/>
  <c r="M59" i="53" s="1"/>
  <c r="H60" i="53"/>
  <c r="I60" i="53" s="1"/>
  <c r="J60" i="53" s="1"/>
  <c r="M60" i="53" s="1"/>
  <c r="H61" i="53"/>
  <c r="I61" i="53" s="1"/>
  <c r="J61" i="53" s="1"/>
  <c r="M61" i="53" s="1"/>
  <c r="H62" i="53"/>
  <c r="I62" i="53" s="1"/>
  <c r="J62" i="53" s="1"/>
  <c r="M62" i="53" s="1"/>
  <c r="H63" i="53"/>
  <c r="I63" i="53" s="1"/>
  <c r="J63" i="53" s="1"/>
  <c r="M63" i="53" s="1"/>
  <c r="H64" i="53"/>
  <c r="I64" i="53" s="1"/>
  <c r="J64" i="53" s="1"/>
  <c r="M64" i="53" s="1"/>
  <c r="H65" i="53"/>
  <c r="I65" i="53" s="1"/>
  <c r="J65" i="53" s="1"/>
  <c r="M65" i="53" s="1"/>
  <c r="U16" i="108"/>
  <c r="J17" i="108"/>
  <c r="J18" i="108"/>
  <c r="J19" i="108"/>
  <c r="M19" i="108" s="1"/>
  <c r="J20" i="108"/>
  <c r="M20" i="108" s="1"/>
  <c r="J21" i="108"/>
  <c r="M21" i="108" s="1"/>
  <c r="J22" i="108"/>
  <c r="M22" i="108" s="1"/>
  <c r="J23" i="108"/>
  <c r="M23" i="108" s="1"/>
  <c r="J24" i="108"/>
  <c r="M24" i="108" s="1"/>
  <c r="J25" i="108"/>
  <c r="M25" i="108" s="1"/>
  <c r="J26" i="108"/>
  <c r="J27" i="108"/>
  <c r="M27" i="108" s="1"/>
  <c r="J28" i="108"/>
  <c r="M28" i="108" s="1"/>
  <c r="J29" i="108"/>
  <c r="M29" i="108" s="1"/>
  <c r="J30" i="108"/>
  <c r="M30" i="108" s="1"/>
  <c r="J31" i="108"/>
  <c r="J32" i="108"/>
  <c r="M32" i="108" s="1"/>
  <c r="J33" i="108"/>
  <c r="M33" i="108" s="1"/>
  <c r="J34" i="108"/>
  <c r="J35" i="108"/>
  <c r="J36" i="108"/>
  <c r="J37" i="108"/>
  <c r="M37" i="108" s="1"/>
  <c r="J38" i="108"/>
  <c r="M38" i="108" s="1"/>
  <c r="J39" i="108"/>
  <c r="J40" i="108"/>
  <c r="M40" i="108" s="1"/>
  <c r="J41" i="108"/>
  <c r="M41" i="108" s="1"/>
  <c r="J42" i="108"/>
  <c r="J43" i="108"/>
  <c r="M43" i="108" s="1"/>
  <c r="J44" i="108"/>
  <c r="M44" i="108" s="1"/>
  <c r="J45" i="108"/>
  <c r="M45" i="108" s="1"/>
  <c r="J46" i="108"/>
  <c r="M46" i="108" s="1"/>
  <c r="J47" i="108"/>
  <c r="M47" i="108" s="1"/>
  <c r="J48" i="108"/>
  <c r="M48" i="108" s="1"/>
  <c r="J49" i="108"/>
  <c r="M49" i="108" s="1"/>
  <c r="J50" i="108"/>
  <c r="J51" i="108"/>
  <c r="M51" i="108" s="1"/>
  <c r="J52" i="108"/>
  <c r="M52" i="108" s="1"/>
  <c r="J53" i="108"/>
  <c r="M53" i="108" s="1"/>
  <c r="J54" i="108"/>
  <c r="M54" i="108" s="1"/>
  <c r="W57" i="108"/>
  <c r="V57" i="108"/>
  <c r="U57" i="108"/>
  <c r="T57" i="108"/>
  <c r="S57" i="108"/>
  <c r="R57" i="108"/>
  <c r="Q57" i="108"/>
  <c r="P57" i="108"/>
  <c r="O57" i="108"/>
  <c r="N57" i="108"/>
  <c r="M57" i="108"/>
  <c r="L57" i="108"/>
  <c r="K57" i="108"/>
  <c r="J57" i="108"/>
  <c r="A57" i="108"/>
  <c r="U55" i="108"/>
  <c r="S55" i="108"/>
  <c r="R55" i="108"/>
  <c r="Q55" i="108"/>
  <c r="P55" i="108"/>
  <c r="O55" i="108"/>
  <c r="O58" i="108" s="1"/>
  <c r="N55" i="108"/>
  <c r="L55" i="108"/>
  <c r="K55" i="108"/>
  <c r="A55" i="108"/>
  <c r="A58" i="108" s="1"/>
  <c r="V54" i="108"/>
  <c r="V53" i="108"/>
  <c r="V52" i="108"/>
  <c r="V51" i="108"/>
  <c r="V50" i="108"/>
  <c r="M50" i="108"/>
  <c r="V49" i="108"/>
  <c r="V48" i="108"/>
  <c r="V47" i="108"/>
  <c r="V46" i="108"/>
  <c r="V45" i="108"/>
  <c r="V44" i="108"/>
  <c r="V43" i="108"/>
  <c r="V42" i="108"/>
  <c r="M42" i="108"/>
  <c r="V41" i="108"/>
  <c r="V40" i="108"/>
  <c r="V39" i="108"/>
  <c r="M39" i="108"/>
  <c r="V38" i="108"/>
  <c r="V37" i="108"/>
  <c r="V36" i="108"/>
  <c r="M36" i="108"/>
  <c r="V35" i="108"/>
  <c r="M35" i="108"/>
  <c r="V34" i="108"/>
  <c r="M34" i="108"/>
  <c r="V33" i="108"/>
  <c r="V32" i="108"/>
  <c r="V31" i="108"/>
  <c r="M31" i="108"/>
  <c r="V30" i="108"/>
  <c r="V29" i="108"/>
  <c r="V28" i="108"/>
  <c r="V27" i="108"/>
  <c r="V26" i="108"/>
  <c r="M26" i="108"/>
  <c r="V25" i="108"/>
  <c r="V24" i="108"/>
  <c r="V23" i="108"/>
  <c r="V22" i="108"/>
  <c r="V21" i="108"/>
  <c r="V20" i="108"/>
  <c r="V19" i="108"/>
  <c r="V18" i="108"/>
  <c r="M18" i="108"/>
  <c r="V17" i="108"/>
  <c r="M17" i="108"/>
  <c r="T16" i="108"/>
  <c r="V16" i="108" s="1"/>
  <c r="H16" i="108"/>
  <c r="I16" i="108" s="1"/>
  <c r="J16" i="108" s="1"/>
  <c r="M16" i="108" s="1"/>
  <c r="H15" i="108"/>
  <c r="I15" i="108" s="1"/>
  <c r="J15" i="108" s="1"/>
  <c r="H14" i="108"/>
  <c r="I14" i="108" s="1"/>
  <c r="J14" i="108" s="1"/>
  <c r="T41" i="53"/>
  <c r="V41" i="53" s="1"/>
  <c r="V48" i="53"/>
  <c r="V49" i="53"/>
  <c r="V50" i="53"/>
  <c r="V51" i="53"/>
  <c r="V52" i="53"/>
  <c r="V53" i="53"/>
  <c r="V54" i="53"/>
  <c r="V55" i="53"/>
  <c r="V56" i="53"/>
  <c r="V57" i="53"/>
  <c r="V58" i="53"/>
  <c r="V59" i="53"/>
  <c r="V60" i="53"/>
  <c r="V61" i="53"/>
  <c r="V62" i="53"/>
  <c r="V63" i="53"/>
  <c r="V64" i="53"/>
  <c r="V65" i="53"/>
  <c r="H41" i="53"/>
  <c r="I41" i="53" s="1"/>
  <c r="J41" i="53" s="1"/>
  <c r="M41" i="53" s="1"/>
  <c r="M57" i="53" l="1"/>
  <c r="W57" i="53" s="1"/>
  <c r="W29" i="111"/>
  <c r="W33" i="111"/>
  <c r="W37" i="111"/>
  <c r="W41" i="111"/>
  <c r="W45" i="111"/>
  <c r="W24" i="111"/>
  <c r="W25" i="111"/>
  <c r="M46" i="53"/>
  <c r="V46" i="53"/>
  <c r="T47" i="53"/>
  <c r="V47" i="53" s="1"/>
  <c r="W47" i="53" s="1"/>
  <c r="W29" i="110"/>
  <c r="W40" i="110"/>
  <c r="W27" i="111"/>
  <c r="W31" i="111"/>
  <c r="W35" i="111"/>
  <c r="W39" i="111"/>
  <c r="W43" i="111"/>
  <c r="W47" i="111"/>
  <c r="W51" i="111"/>
  <c r="R58" i="108"/>
  <c r="W48" i="108"/>
  <c r="W24" i="108"/>
  <c r="T36" i="53"/>
  <c r="W41" i="110"/>
  <c r="K58" i="111"/>
  <c r="W32" i="112"/>
  <c r="S58" i="108"/>
  <c r="W49" i="109"/>
  <c r="W53" i="109"/>
  <c r="W45" i="110"/>
  <c r="K58" i="110"/>
  <c r="K58" i="108"/>
  <c r="W49" i="111"/>
  <c r="W53" i="111"/>
  <c r="W33" i="112"/>
  <c r="K58" i="112"/>
  <c r="W16" i="109"/>
  <c r="W27" i="109"/>
  <c r="W31" i="109"/>
  <c r="W39" i="109"/>
  <c r="W46" i="109"/>
  <c r="W50" i="109"/>
  <c r="W24" i="110"/>
  <c r="W46" i="110"/>
  <c r="W53" i="110"/>
  <c r="W26" i="112"/>
  <c r="W37" i="112"/>
  <c r="W41" i="112"/>
  <c r="W45" i="112"/>
  <c r="W28" i="110"/>
  <c r="W32" i="110"/>
  <c r="W35" i="110"/>
  <c r="W26" i="111"/>
  <c r="W30" i="111"/>
  <c r="W34" i="111"/>
  <c r="W38" i="111"/>
  <c r="W42" i="111"/>
  <c r="W46" i="111"/>
  <c r="W50" i="111"/>
  <c r="W54" i="111"/>
  <c r="W30" i="112"/>
  <c r="M18" i="112"/>
  <c r="W18" i="112" s="1"/>
  <c r="T18" i="112"/>
  <c r="V18" i="112" s="1"/>
  <c r="W31" i="112"/>
  <c r="W40" i="112"/>
  <c r="L58" i="112"/>
  <c r="W48" i="112"/>
  <c r="W51" i="112"/>
  <c r="W16" i="112"/>
  <c r="W27" i="112"/>
  <c r="W36" i="112"/>
  <c r="W49" i="112"/>
  <c r="W52" i="112"/>
  <c r="W39" i="112"/>
  <c r="M20" i="112"/>
  <c r="T20" i="112"/>
  <c r="V20" i="112" s="1"/>
  <c r="T17" i="112"/>
  <c r="J55" i="112"/>
  <c r="M17" i="112"/>
  <c r="T21" i="112"/>
  <c r="V21" i="112" s="1"/>
  <c r="M21" i="112"/>
  <c r="T15" i="112"/>
  <c r="V15" i="112" s="1"/>
  <c r="M15" i="112"/>
  <c r="V23" i="112"/>
  <c r="M23" i="112"/>
  <c r="T22" i="112"/>
  <c r="V22" i="112" s="1"/>
  <c r="M22" i="112"/>
  <c r="T19" i="112"/>
  <c r="V19" i="112" s="1"/>
  <c r="M19" i="112"/>
  <c r="T14" i="112"/>
  <c r="V14" i="112" s="1"/>
  <c r="M14" i="112"/>
  <c r="W14" i="112" s="1"/>
  <c r="L58" i="111"/>
  <c r="T15" i="111"/>
  <c r="V15" i="111" s="1"/>
  <c r="M15" i="111"/>
  <c r="M19" i="111"/>
  <c r="T19" i="111"/>
  <c r="V19" i="111" s="1"/>
  <c r="M20" i="111"/>
  <c r="T20" i="111"/>
  <c r="V20" i="111" s="1"/>
  <c r="W16" i="111"/>
  <c r="T21" i="111"/>
  <c r="V21" i="111" s="1"/>
  <c r="M21" i="111"/>
  <c r="T22" i="111"/>
  <c r="V22" i="111" s="1"/>
  <c r="M22" i="111"/>
  <c r="T14" i="111"/>
  <c r="V14" i="111" s="1"/>
  <c r="M14" i="111"/>
  <c r="T23" i="111"/>
  <c r="V23" i="111" s="1"/>
  <c r="M23" i="111"/>
  <c r="J55" i="111"/>
  <c r="I55" i="111" s="1"/>
  <c r="T17" i="111"/>
  <c r="M17" i="111"/>
  <c r="M18" i="111"/>
  <c r="T18" i="111"/>
  <c r="V18" i="111" s="1"/>
  <c r="M21" i="110"/>
  <c r="T21" i="110"/>
  <c r="V21" i="110" s="1"/>
  <c r="W16" i="110"/>
  <c r="W26" i="110"/>
  <c r="W36" i="110"/>
  <c r="W39" i="110"/>
  <c r="W42" i="110"/>
  <c r="W52" i="110"/>
  <c r="J55" i="110"/>
  <c r="I55" i="110" s="1"/>
  <c r="T17" i="110"/>
  <c r="M17" i="110"/>
  <c r="W21" i="110"/>
  <c r="T14" i="110"/>
  <c r="V14" i="110" s="1"/>
  <c r="M14" i="110"/>
  <c r="T18" i="110"/>
  <c r="V18" i="110" s="1"/>
  <c r="M18" i="110"/>
  <c r="W18" i="110" s="1"/>
  <c r="T22" i="110"/>
  <c r="V22" i="110" s="1"/>
  <c r="M22" i="110"/>
  <c r="M19" i="110"/>
  <c r="T19" i="110"/>
  <c r="V19" i="110" s="1"/>
  <c r="T20" i="110"/>
  <c r="V20" i="110" s="1"/>
  <c r="M20" i="110"/>
  <c r="T15" i="110"/>
  <c r="V15" i="110" s="1"/>
  <c r="M15" i="110"/>
  <c r="T23" i="110"/>
  <c r="V23" i="110" s="1"/>
  <c r="M23" i="110"/>
  <c r="L58" i="109"/>
  <c r="W35" i="109"/>
  <c r="W45" i="109"/>
  <c r="W48" i="109"/>
  <c r="W51" i="109"/>
  <c r="W54" i="109"/>
  <c r="J55" i="109"/>
  <c r="M17" i="109"/>
  <c r="T17" i="109"/>
  <c r="T15" i="109"/>
  <c r="V15" i="109" s="1"/>
  <c r="M15" i="109"/>
  <c r="M19" i="109"/>
  <c r="W19" i="109" s="1"/>
  <c r="T19" i="109"/>
  <c r="V19" i="109" s="1"/>
  <c r="T21" i="109"/>
  <c r="V21" i="109" s="1"/>
  <c r="M21" i="109"/>
  <c r="T14" i="109"/>
  <c r="V14" i="109" s="1"/>
  <c r="M14" i="109"/>
  <c r="W14" i="109" s="1"/>
  <c r="M22" i="109"/>
  <c r="T22" i="109"/>
  <c r="V22" i="109" s="1"/>
  <c r="T18" i="109"/>
  <c r="V18" i="109" s="1"/>
  <c r="M18" i="109"/>
  <c r="T23" i="109"/>
  <c r="V23" i="109" s="1"/>
  <c r="M23" i="109"/>
  <c r="W23" i="109" s="1"/>
  <c r="T20" i="109"/>
  <c r="V20" i="109" s="1"/>
  <c r="W20" i="109" s="1"/>
  <c r="W58" i="53"/>
  <c r="T42" i="53"/>
  <c r="V42" i="53" s="1"/>
  <c r="W42" i="53" s="1"/>
  <c r="T43" i="53"/>
  <c r="V43" i="53" s="1"/>
  <c r="W43" i="53" s="1"/>
  <c r="W62" i="53"/>
  <c r="T38" i="53"/>
  <c r="V38" i="53" s="1"/>
  <c r="W38" i="53" s="1"/>
  <c r="T39" i="53"/>
  <c r="V39" i="53" s="1"/>
  <c r="W39" i="53" s="1"/>
  <c r="W50" i="53"/>
  <c r="T40" i="53"/>
  <c r="V40" i="53" s="1"/>
  <c r="W40" i="53" s="1"/>
  <c r="W54" i="53"/>
  <c r="W59" i="53"/>
  <c r="W51" i="53"/>
  <c r="W48" i="53"/>
  <c r="W61" i="53"/>
  <c r="W60" i="53"/>
  <c r="W53" i="53"/>
  <c r="W65" i="53"/>
  <c r="W52" i="53"/>
  <c r="W41" i="53"/>
  <c r="W64" i="53"/>
  <c r="W63" i="53"/>
  <c r="W56" i="53"/>
  <c r="W55" i="53"/>
  <c r="W49" i="53"/>
  <c r="W50" i="108"/>
  <c r="W42" i="108"/>
  <c r="P58" i="108"/>
  <c r="W17" i="108"/>
  <c r="W41" i="108"/>
  <c r="W25" i="108"/>
  <c r="W21" i="108"/>
  <c r="W44" i="108"/>
  <c r="W33" i="108"/>
  <c r="W53" i="108"/>
  <c r="W26" i="108"/>
  <c r="W34" i="108"/>
  <c r="W30" i="108"/>
  <c r="W52" i="108"/>
  <c r="W49" i="108"/>
  <c r="W16" i="108"/>
  <c r="W46" i="108"/>
  <c r="L58" i="108"/>
  <c r="W54" i="108"/>
  <c r="W32" i="108"/>
  <c r="W43" i="108"/>
  <c r="W47" i="108"/>
  <c r="W18" i="108"/>
  <c r="W36" i="108"/>
  <c r="W40" i="108"/>
  <c r="W19" i="108"/>
  <c r="W23" i="108"/>
  <c r="W29" i="108"/>
  <c r="U58" i="108"/>
  <c r="W20" i="108"/>
  <c r="W27" i="108"/>
  <c r="W31" i="108"/>
  <c r="W37" i="108"/>
  <c r="N58" i="108"/>
  <c r="W38" i="108"/>
  <c r="W51" i="108"/>
  <c r="W22" i="108"/>
  <c r="W28" i="108"/>
  <c r="W35" i="108"/>
  <c r="W39" i="108"/>
  <c r="W45" i="108"/>
  <c r="Q58" i="108"/>
  <c r="J55" i="108"/>
  <c r="M14" i="108"/>
  <c r="T14" i="108"/>
  <c r="T15" i="108"/>
  <c r="V15" i="108" s="1"/>
  <c r="M15" i="108"/>
  <c r="W15" i="108" s="1"/>
  <c r="V36" i="53" l="1"/>
  <c r="W36" i="53" s="1"/>
  <c r="W46" i="53"/>
  <c r="W15" i="109"/>
  <c r="W21" i="111"/>
  <c r="W23" i="110"/>
  <c r="W22" i="110"/>
  <c r="W21" i="112"/>
  <c r="W23" i="112"/>
  <c r="W22" i="111"/>
  <c r="W22" i="112"/>
  <c r="M55" i="112"/>
  <c r="M58" i="112" s="1"/>
  <c r="I55" i="112"/>
  <c r="T55" i="112"/>
  <c r="V17" i="112"/>
  <c r="V55" i="112" s="1"/>
  <c r="W19" i="112"/>
  <c r="W15" i="112"/>
  <c r="W20" i="112"/>
  <c r="W15" i="111"/>
  <c r="W18" i="111"/>
  <c r="M55" i="111"/>
  <c r="M58" i="111" s="1"/>
  <c r="W20" i="111"/>
  <c r="T55" i="111"/>
  <c r="V17" i="111"/>
  <c r="V55" i="111" s="1"/>
  <c r="V70" i="53" s="1"/>
  <c r="W19" i="111"/>
  <c r="W23" i="111"/>
  <c r="W14" i="111"/>
  <c r="W19" i="110"/>
  <c r="W14" i="110"/>
  <c r="W15" i="110"/>
  <c r="M55" i="110"/>
  <c r="M58" i="110" s="1"/>
  <c r="W20" i="110"/>
  <c r="T55" i="110"/>
  <c r="V17" i="110"/>
  <c r="V55" i="110" s="1"/>
  <c r="W22" i="109"/>
  <c r="M55" i="109"/>
  <c r="M58" i="109" s="1"/>
  <c r="W18" i="109"/>
  <c r="W21" i="109"/>
  <c r="T55" i="109"/>
  <c r="V17" i="109"/>
  <c r="V55" i="109" s="1"/>
  <c r="I55" i="109"/>
  <c r="T55" i="108"/>
  <c r="T58" i="108" s="1"/>
  <c r="V14" i="108"/>
  <c r="V55" i="108" s="1"/>
  <c r="V58" i="108" s="1"/>
  <c r="M55" i="108"/>
  <c r="M58" i="108" s="1"/>
  <c r="I55" i="108"/>
  <c r="J58" i="108"/>
  <c r="W17" i="112" l="1"/>
  <c r="W55" i="112" s="1"/>
  <c r="W17" i="111"/>
  <c r="W55" i="111" s="1"/>
  <c r="W70" i="53" s="1"/>
  <c r="W17" i="110"/>
  <c r="W55" i="110" s="1"/>
  <c r="W17" i="109"/>
  <c r="W55" i="109" s="1"/>
  <c r="W14" i="108"/>
  <c r="W55" i="108" s="1"/>
  <c r="W58" i="108" s="1"/>
  <c r="H37" i="53" l="1"/>
  <c r="H44" i="53"/>
  <c r="I37" i="53" l="1"/>
  <c r="I44" i="53"/>
  <c r="J37" i="53" l="1"/>
  <c r="J44" i="53"/>
  <c r="V44" i="53" l="1"/>
  <c r="T68" i="53"/>
  <c r="V37" i="53"/>
  <c r="J68" i="53"/>
  <c r="A71" i="53"/>
  <c r="M37" i="53"/>
  <c r="M44" i="53"/>
  <c r="V68" i="53" l="1"/>
  <c r="W44" i="53"/>
  <c r="W37" i="53"/>
  <c r="M68" i="53"/>
  <c r="K71" i="53"/>
  <c r="L71" i="53"/>
  <c r="N71" i="53"/>
  <c r="O71" i="53"/>
  <c r="P71" i="53"/>
  <c r="Q71" i="53"/>
  <c r="R71" i="53"/>
  <c r="S71" i="53"/>
  <c r="U71" i="53"/>
  <c r="W68" i="53" l="1"/>
  <c r="W74" i="53" s="1"/>
  <c r="M71" i="53"/>
  <c r="T71" i="53" l="1"/>
  <c r="W71" i="53" l="1"/>
  <c r="V71" i="53"/>
  <c r="R53" i="56" l="1"/>
  <c r="P53" i="56"/>
  <c r="J53" i="56"/>
  <c r="I53" i="56"/>
  <c r="U51" i="56"/>
  <c r="T51" i="56"/>
  <c r="R51" i="56"/>
  <c r="Q51" i="56"/>
  <c r="P51" i="56"/>
  <c r="O51" i="56"/>
  <c r="N51" i="56"/>
  <c r="M51" i="56"/>
  <c r="L51" i="56"/>
  <c r="K51" i="56"/>
  <c r="J51" i="56"/>
  <c r="I51" i="56"/>
  <c r="H51" i="56"/>
  <c r="A51" i="56"/>
  <c r="G51" i="56" s="1"/>
  <c r="O24" i="56"/>
  <c r="N24" i="56"/>
  <c r="L24" i="56"/>
  <c r="K24" i="56"/>
  <c r="S22" i="56"/>
  <c r="Q22" i="56"/>
  <c r="P22" i="56"/>
  <c r="O22" i="56"/>
  <c r="N22" i="56"/>
  <c r="L22" i="56"/>
  <c r="K22" i="56"/>
  <c r="A22" i="56"/>
  <c r="I21" i="56"/>
  <c r="J21" i="56" s="1"/>
  <c r="I20" i="56"/>
  <c r="J20" i="56" s="1"/>
  <c r="I19" i="56"/>
  <c r="J19" i="56" s="1"/>
  <c r="I18" i="56"/>
  <c r="J18" i="56" s="1"/>
  <c r="I17" i="56"/>
  <c r="J17" i="56" s="1"/>
  <c r="I16" i="56"/>
  <c r="J16" i="56" s="1"/>
  <c r="H15" i="56"/>
  <c r="I15" i="56" s="1"/>
  <c r="H2" i="56"/>
  <c r="I2" i="56" s="1"/>
  <c r="I22" i="56" l="1"/>
  <c r="I68" i="53"/>
  <c r="M16" i="56"/>
  <c r="R16" i="56"/>
  <c r="T16" i="56" s="1"/>
  <c r="M17" i="56"/>
  <c r="R17" i="56"/>
  <c r="T17" i="56" s="1"/>
  <c r="M18" i="56"/>
  <c r="R18" i="56"/>
  <c r="T18" i="56" s="1"/>
  <c r="R19" i="56"/>
  <c r="T19" i="56" s="1"/>
  <c r="M19" i="56"/>
  <c r="R20" i="56"/>
  <c r="T20" i="56" s="1"/>
  <c r="M20" i="56"/>
  <c r="M21" i="56"/>
  <c r="R21" i="56"/>
  <c r="T21" i="56" s="1"/>
  <c r="J15" i="56"/>
  <c r="U19" i="56" l="1"/>
  <c r="U20" i="56"/>
  <c r="R15" i="56"/>
  <c r="M15" i="56"/>
  <c r="J22" i="56"/>
  <c r="U18" i="56"/>
  <c r="U17" i="56"/>
  <c r="U21" i="56"/>
  <c r="U16" i="56"/>
  <c r="M22" i="56" l="1"/>
  <c r="T15" i="56"/>
  <c r="T22" i="56" s="1"/>
  <c r="R22" i="56"/>
  <c r="A24" i="56"/>
  <c r="U15" i="56" l="1"/>
  <c r="U22" i="56" s="1"/>
  <c r="J24" i="56" l="1"/>
  <c r="J25" i="56" s="1"/>
  <c r="U24" i="56" l="1"/>
  <c r="U25" i="56" s="1"/>
  <c r="H6" i="35" l="1"/>
  <c r="I6" i="35" s="1"/>
  <c r="H7" i="35"/>
  <c r="I7" i="35" s="1"/>
  <c r="H8" i="35"/>
  <c r="I8" i="35" s="1"/>
  <c r="H9" i="35"/>
  <c r="I9" i="35" s="1"/>
  <c r="H10" i="35"/>
  <c r="I10" i="35" s="1"/>
  <c r="H11" i="35"/>
  <c r="I11" i="35" s="1"/>
  <c r="A29" i="35" l="1"/>
  <c r="J71" i="53" l="1"/>
  <c r="J29" i="35"/>
  <c r="U29" i="35" l="1"/>
  <c r="O29" i="35"/>
  <c r="N29" i="35"/>
  <c r="L29" i="35"/>
  <c r="K29" i="35"/>
  <c r="T26" i="35" l="1"/>
  <c r="H18" i="35"/>
  <c r="I18" i="35" s="1"/>
  <c r="J18" i="35" s="1"/>
  <c r="H19" i="35"/>
  <c r="I19" i="35" s="1"/>
  <c r="J19" i="35" s="1"/>
  <c r="H20" i="35"/>
  <c r="I20" i="35" s="1"/>
  <c r="J20" i="35" s="1"/>
  <c r="H21" i="35"/>
  <c r="I21" i="35" s="1"/>
  <c r="J21" i="35" s="1"/>
  <c r="H22" i="35"/>
  <c r="I22" i="35" s="1"/>
  <c r="J22" i="35" s="1"/>
  <c r="H23" i="35"/>
  <c r="I23" i="35" s="1"/>
  <c r="J23" i="35" s="1"/>
  <c r="H24" i="35"/>
  <c r="I24" i="35" s="1"/>
  <c r="J24" i="35" s="1"/>
  <c r="H25" i="35"/>
  <c r="I25" i="35" s="1"/>
  <c r="J25" i="35" s="1"/>
  <c r="H26" i="35"/>
  <c r="I26" i="35" s="1"/>
  <c r="J26" i="35" s="1"/>
  <c r="M26" i="35" s="1"/>
  <c r="R27" i="35"/>
  <c r="Q27" i="35"/>
  <c r="P27" i="35"/>
  <c r="O27" i="35"/>
  <c r="N27" i="35"/>
  <c r="L27" i="35"/>
  <c r="K27" i="35"/>
  <c r="A27" i="35"/>
  <c r="M22" i="35" l="1"/>
  <c r="S22" i="35"/>
  <c r="T22" i="35" s="1"/>
  <c r="M21" i="35"/>
  <c r="S21" i="35"/>
  <c r="T21" i="35" s="1"/>
  <c r="M20" i="35"/>
  <c r="S20" i="35"/>
  <c r="T20" i="35" s="1"/>
  <c r="M19" i="35"/>
  <c r="S19" i="35"/>
  <c r="T19" i="35" s="1"/>
  <c r="M18" i="35"/>
  <c r="S18" i="35"/>
  <c r="T18" i="35" s="1"/>
  <c r="M25" i="35"/>
  <c r="S25" i="35"/>
  <c r="T25" i="35" s="1"/>
  <c r="M24" i="35"/>
  <c r="S24" i="35"/>
  <c r="T24" i="35" s="1"/>
  <c r="M23" i="35"/>
  <c r="S23" i="35"/>
  <c r="T23" i="35" s="1"/>
  <c r="U26" i="35"/>
  <c r="U20" i="35" l="1"/>
  <c r="U21" i="35"/>
  <c r="U22" i="35"/>
  <c r="U18" i="35"/>
  <c r="U19" i="35"/>
  <c r="U24" i="35"/>
  <c r="U23" i="35"/>
  <c r="U25" i="35"/>
  <c r="H3" i="35" l="1"/>
  <c r="I3" i="35" s="1"/>
  <c r="H4" i="35"/>
  <c r="I4" i="35" s="1"/>
  <c r="H5" i="35"/>
  <c r="I5" i="35" s="1"/>
  <c r="T56" i="35" l="1"/>
  <c r="K56" i="35"/>
  <c r="L56" i="35"/>
  <c r="M56" i="35"/>
  <c r="S58" i="35"/>
  <c r="S56" i="35"/>
  <c r="P58" i="35"/>
  <c r="P56" i="35"/>
  <c r="O56" i="35"/>
  <c r="N56" i="35"/>
  <c r="H17" i="35"/>
  <c r="I17" i="35" s="1"/>
  <c r="J58" i="35"/>
  <c r="I58" i="35"/>
  <c r="U56" i="35"/>
  <c r="R56" i="35"/>
  <c r="Q56" i="35"/>
  <c r="J56" i="35"/>
  <c r="I56" i="35"/>
  <c r="H56" i="35"/>
  <c r="A56" i="35"/>
  <c r="H2" i="35"/>
  <c r="I2" i="35" s="1"/>
  <c r="S70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12" i="1"/>
  <c r="K13" i="1"/>
  <c r="R13" i="1" s="1"/>
  <c r="K14" i="1"/>
  <c r="R14" i="1" s="1"/>
  <c r="K15" i="1"/>
  <c r="R15" i="1" s="1"/>
  <c r="K16" i="1"/>
  <c r="R16" i="1" s="1"/>
  <c r="K17" i="1"/>
  <c r="R17" i="1" s="1"/>
  <c r="K18" i="1"/>
  <c r="R18" i="1" s="1"/>
  <c r="K19" i="1"/>
  <c r="R19" i="1" s="1"/>
  <c r="K20" i="1"/>
  <c r="R20" i="1" s="1"/>
  <c r="K21" i="1"/>
  <c r="R21" i="1" s="1"/>
  <c r="K22" i="1"/>
  <c r="R22" i="1" s="1"/>
  <c r="K23" i="1"/>
  <c r="R23" i="1" s="1"/>
  <c r="K24" i="1"/>
  <c r="R24" i="1" s="1"/>
  <c r="K25" i="1"/>
  <c r="R25" i="1" s="1"/>
  <c r="K26" i="1"/>
  <c r="R26" i="1" s="1"/>
  <c r="K27" i="1"/>
  <c r="R27" i="1" s="1"/>
  <c r="K28" i="1"/>
  <c r="R28" i="1" s="1"/>
  <c r="K29" i="1"/>
  <c r="R29" i="1" s="1"/>
  <c r="K30" i="1"/>
  <c r="R30" i="1" s="1"/>
  <c r="K31" i="1"/>
  <c r="R31" i="1" s="1"/>
  <c r="K32" i="1"/>
  <c r="R32" i="1" s="1"/>
  <c r="K33" i="1"/>
  <c r="R33" i="1" s="1"/>
  <c r="K34" i="1"/>
  <c r="R34" i="1" s="1"/>
  <c r="K35" i="1"/>
  <c r="R35" i="1" s="1"/>
  <c r="K36" i="1"/>
  <c r="R36" i="1" s="1"/>
  <c r="K37" i="1"/>
  <c r="R37" i="1" s="1"/>
  <c r="K38" i="1"/>
  <c r="R38" i="1" s="1"/>
  <c r="K39" i="1"/>
  <c r="R39" i="1" s="1"/>
  <c r="K40" i="1"/>
  <c r="R40" i="1" s="1"/>
  <c r="K41" i="1"/>
  <c r="R41" i="1" s="1"/>
  <c r="K42" i="1"/>
  <c r="R42" i="1" s="1"/>
  <c r="K43" i="1"/>
  <c r="R43" i="1" s="1"/>
  <c r="K44" i="1"/>
  <c r="R44" i="1" s="1"/>
  <c r="K45" i="1"/>
  <c r="R45" i="1" s="1"/>
  <c r="K46" i="1"/>
  <c r="R46" i="1" s="1"/>
  <c r="K47" i="1"/>
  <c r="R47" i="1" s="1"/>
  <c r="K48" i="1"/>
  <c r="R48" i="1" s="1"/>
  <c r="K49" i="1"/>
  <c r="R49" i="1" s="1"/>
  <c r="K50" i="1"/>
  <c r="R50" i="1" s="1"/>
  <c r="K51" i="1"/>
  <c r="R51" i="1" s="1"/>
  <c r="K52" i="1"/>
  <c r="R52" i="1" s="1"/>
  <c r="K53" i="1"/>
  <c r="R53" i="1" s="1"/>
  <c r="K54" i="1"/>
  <c r="R54" i="1" s="1"/>
  <c r="K55" i="1"/>
  <c r="R55" i="1" s="1"/>
  <c r="K56" i="1"/>
  <c r="R56" i="1" s="1"/>
  <c r="K57" i="1"/>
  <c r="R57" i="1" s="1"/>
  <c r="K58" i="1"/>
  <c r="R58" i="1" s="1"/>
  <c r="K59" i="1"/>
  <c r="R59" i="1" s="1"/>
  <c r="K60" i="1"/>
  <c r="R60" i="1" s="1"/>
  <c r="K61" i="1"/>
  <c r="R61" i="1" s="1"/>
  <c r="K62" i="1"/>
  <c r="R62" i="1" s="1"/>
  <c r="K63" i="1"/>
  <c r="R63" i="1" s="1"/>
  <c r="K64" i="1"/>
  <c r="R64" i="1" s="1"/>
  <c r="K65" i="1"/>
  <c r="R65" i="1" s="1"/>
  <c r="K66" i="1"/>
  <c r="R66" i="1" s="1"/>
  <c r="K67" i="1"/>
  <c r="R67" i="1" s="1"/>
  <c r="K68" i="1"/>
  <c r="R68" i="1" s="1"/>
  <c r="K69" i="1"/>
  <c r="R69" i="1" s="1"/>
  <c r="K12" i="1"/>
  <c r="R12" i="1" s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12" i="1"/>
  <c r="O72" i="1"/>
  <c r="N72" i="1"/>
  <c r="J72" i="1"/>
  <c r="I72" i="1"/>
  <c r="U69" i="1" l="1"/>
  <c r="U62" i="1"/>
  <c r="W62" i="1" s="1"/>
  <c r="U54" i="1"/>
  <c r="W54" i="1" s="1"/>
  <c r="U46" i="1"/>
  <c r="W46" i="1" s="1"/>
  <c r="W69" i="1"/>
  <c r="U61" i="1"/>
  <c r="W61" i="1" s="1"/>
  <c r="U53" i="1"/>
  <c r="W53" i="1" s="1"/>
  <c r="U45" i="1"/>
  <c r="W45" i="1" s="1"/>
  <c r="U30" i="1"/>
  <c r="W30" i="1" s="1"/>
  <c r="U22" i="1"/>
  <c r="W22" i="1" s="1"/>
  <c r="U14" i="1"/>
  <c r="W14" i="1" s="1"/>
  <c r="U37" i="1"/>
  <c r="W37" i="1" s="1"/>
  <c r="U29" i="1"/>
  <c r="W29" i="1" s="1"/>
  <c r="U21" i="1"/>
  <c r="W21" i="1" s="1"/>
  <c r="U13" i="1"/>
  <c r="W13" i="1" s="1"/>
  <c r="U68" i="1"/>
  <c r="U60" i="1"/>
  <c r="W60" i="1" s="1"/>
  <c r="U52" i="1"/>
  <c r="W52" i="1" s="1"/>
  <c r="U44" i="1"/>
  <c r="W44" i="1" s="1"/>
  <c r="U36" i="1"/>
  <c r="W36" i="1" s="1"/>
  <c r="U28" i="1"/>
  <c r="W28" i="1" s="1"/>
  <c r="U20" i="1"/>
  <c r="W20" i="1" s="1"/>
  <c r="U67" i="1"/>
  <c r="W67" i="1" s="1"/>
  <c r="U59" i="1"/>
  <c r="U51" i="1"/>
  <c r="U66" i="1"/>
  <c r="W66" i="1" s="1"/>
  <c r="U58" i="1"/>
  <c r="W58" i="1" s="1"/>
  <c r="U50" i="1"/>
  <c r="W50" i="1" s="1"/>
  <c r="U42" i="1"/>
  <c r="W42" i="1" s="1"/>
  <c r="U34" i="1"/>
  <c r="W34" i="1" s="1"/>
  <c r="U26" i="1"/>
  <c r="W26" i="1" s="1"/>
  <c r="U18" i="1"/>
  <c r="W18" i="1" s="1"/>
  <c r="U65" i="1"/>
  <c r="W65" i="1" s="1"/>
  <c r="U57" i="1"/>
  <c r="W57" i="1" s="1"/>
  <c r="U49" i="1"/>
  <c r="W49" i="1" s="1"/>
  <c r="U41" i="1"/>
  <c r="W41" i="1" s="1"/>
  <c r="U33" i="1"/>
  <c r="W33" i="1" s="1"/>
  <c r="U25" i="1"/>
  <c r="W25" i="1" s="1"/>
  <c r="U17" i="1"/>
  <c r="W17" i="1" s="1"/>
  <c r="W68" i="1"/>
  <c r="U12" i="1"/>
  <c r="W12" i="1" s="1"/>
  <c r="U38" i="1"/>
  <c r="W38" i="1" s="1"/>
  <c r="W59" i="1"/>
  <c r="W51" i="1"/>
  <c r="U43" i="1"/>
  <c r="W43" i="1" s="1"/>
  <c r="U35" i="1"/>
  <c r="W35" i="1" s="1"/>
  <c r="U27" i="1"/>
  <c r="W27" i="1" s="1"/>
  <c r="U19" i="1"/>
  <c r="W19" i="1" s="1"/>
  <c r="U64" i="1"/>
  <c r="W64" i="1" s="1"/>
  <c r="U56" i="1"/>
  <c r="W56" i="1" s="1"/>
  <c r="U48" i="1"/>
  <c r="W48" i="1" s="1"/>
  <c r="U40" i="1"/>
  <c r="W40" i="1" s="1"/>
  <c r="U32" i="1"/>
  <c r="W32" i="1" s="1"/>
  <c r="U24" i="1"/>
  <c r="W24" i="1" s="1"/>
  <c r="U16" i="1"/>
  <c r="W16" i="1" s="1"/>
  <c r="U55" i="1"/>
  <c r="W55" i="1" s="1"/>
  <c r="U47" i="1"/>
  <c r="W47" i="1" s="1"/>
  <c r="U39" i="1"/>
  <c r="W39" i="1" s="1"/>
  <c r="U31" i="1"/>
  <c r="W31" i="1" s="1"/>
  <c r="U23" i="1"/>
  <c r="W23" i="1" s="1"/>
  <c r="U15" i="1"/>
  <c r="W15" i="1" s="1"/>
  <c r="U63" i="1"/>
  <c r="W63" i="1" s="1"/>
  <c r="J17" i="35"/>
  <c r="S17" i="35" s="1"/>
  <c r="I27" i="35"/>
  <c r="G56" i="35"/>
  <c r="S27" i="35" l="1"/>
  <c r="T17" i="35"/>
  <c r="T27" i="35" s="1"/>
  <c r="M17" i="35"/>
  <c r="J27" i="35"/>
  <c r="I70" i="1"/>
  <c r="J70" i="1"/>
  <c r="L70" i="1"/>
  <c r="M70" i="1"/>
  <c r="N70" i="1"/>
  <c r="O70" i="1"/>
  <c r="P70" i="1"/>
  <c r="Q70" i="1"/>
  <c r="R70" i="1"/>
  <c r="T70" i="1"/>
  <c r="U70" i="1"/>
  <c r="V70" i="1"/>
  <c r="W70" i="1"/>
  <c r="A70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12" i="1"/>
  <c r="M27" i="35" l="1"/>
  <c r="U17" i="35"/>
  <c r="U27" i="35" s="1"/>
  <c r="H70" i="1"/>
  <c r="G70" i="1" s="1"/>
  <c r="K70" i="1"/>
  <c r="L3" i="34" l="1"/>
  <c r="L4" i="34"/>
  <c r="L5" i="34"/>
  <c r="L6" i="34"/>
  <c r="L7" i="34"/>
  <c r="L8" i="34"/>
  <c r="L9" i="34"/>
  <c r="L10" i="34"/>
  <c r="L11" i="34"/>
  <c r="L12" i="34"/>
  <c r="L13" i="34"/>
  <c r="L14" i="34"/>
  <c r="L15" i="34"/>
  <c r="L16" i="34"/>
  <c r="L17" i="34"/>
  <c r="L18" i="34"/>
  <c r="L19" i="34"/>
  <c r="L20" i="34"/>
  <c r="L21" i="34"/>
  <c r="L22" i="34"/>
  <c r="L23" i="34"/>
  <c r="L24" i="34"/>
  <c r="L25" i="34"/>
  <c r="L26" i="34"/>
  <c r="L27" i="34"/>
  <c r="L28" i="34"/>
  <c r="L29" i="34"/>
  <c r="L30" i="34"/>
  <c r="L31" i="34"/>
  <c r="L32" i="34"/>
  <c r="L33" i="34"/>
  <c r="L34" i="34"/>
  <c r="L35" i="34"/>
  <c r="L36" i="34"/>
  <c r="L37" i="34"/>
  <c r="L38" i="34"/>
  <c r="L39" i="34"/>
  <c r="L40" i="34"/>
  <c r="L41" i="34"/>
  <c r="L42" i="34"/>
  <c r="L43" i="34"/>
  <c r="L2" i="34"/>
  <c r="J92" i="34"/>
  <c r="I92" i="34"/>
  <c r="L90" i="34"/>
  <c r="K90" i="34"/>
  <c r="J90" i="34"/>
  <c r="I90" i="34"/>
  <c r="A90" i="34"/>
  <c r="M89" i="34"/>
  <c r="M43" i="34" s="1"/>
  <c r="H89" i="34"/>
  <c r="M88" i="34"/>
  <c r="M42" i="34" s="1"/>
  <c r="H88" i="34"/>
  <c r="M87" i="34"/>
  <c r="M41" i="34" s="1"/>
  <c r="H87" i="34"/>
  <c r="H68" i="34"/>
  <c r="M86" i="34"/>
  <c r="M40" i="34" s="1"/>
  <c r="H86" i="34"/>
  <c r="H51" i="34"/>
  <c r="M85" i="34"/>
  <c r="M39" i="34" s="1"/>
  <c r="H85" i="34"/>
  <c r="M84" i="34"/>
  <c r="H84" i="34"/>
  <c r="H67" i="34"/>
  <c r="H74" i="34"/>
  <c r="H70" i="34"/>
  <c r="M58" i="34"/>
  <c r="M12" i="34" s="1"/>
  <c r="H58" i="34"/>
  <c r="M57" i="34"/>
  <c r="H57" i="34"/>
  <c r="H50" i="34"/>
  <c r="H49" i="34"/>
  <c r="M76" i="34"/>
  <c r="M30" i="34" s="1"/>
  <c r="H76" i="34"/>
  <c r="M83" i="34"/>
  <c r="M37" i="34" s="1"/>
  <c r="H83" i="34"/>
  <c r="M82" i="34"/>
  <c r="M36" i="34" s="1"/>
  <c r="H82" i="34"/>
  <c r="M81" i="34"/>
  <c r="M35" i="34" s="1"/>
  <c r="H81" i="34"/>
  <c r="M80" i="34"/>
  <c r="M34" i="34" s="1"/>
  <c r="H80" i="34"/>
  <c r="H66" i="34"/>
  <c r="H65" i="34"/>
  <c r="H59" i="34"/>
  <c r="M56" i="34"/>
  <c r="M10" i="34" s="1"/>
  <c r="H56" i="34"/>
  <c r="H48" i="34"/>
  <c r="H79" i="34"/>
  <c r="M77" i="34"/>
  <c r="M31" i="34" s="1"/>
  <c r="H77" i="34"/>
  <c r="H64" i="34"/>
  <c r="M75" i="34"/>
  <c r="M29" i="34" s="1"/>
  <c r="H75" i="34"/>
  <c r="M53" i="34"/>
  <c r="M7" i="34" s="1"/>
  <c r="H53" i="34"/>
  <c r="H73" i="34"/>
  <c r="H78" i="34"/>
  <c r="M52" i="34"/>
  <c r="H52" i="34"/>
  <c r="H63" i="34"/>
  <c r="H62" i="34"/>
  <c r="M55" i="34"/>
  <c r="M9" i="34" s="1"/>
  <c r="H55" i="34"/>
  <c r="M54" i="34"/>
  <c r="M8" i="34" s="1"/>
  <c r="H54" i="34"/>
  <c r="M71" i="34"/>
  <c r="M25" i="34" s="1"/>
  <c r="H71" i="34"/>
  <c r="H72" i="34"/>
  <c r="H69" i="34"/>
  <c r="H61" i="34"/>
  <c r="H60" i="34"/>
  <c r="H43" i="34"/>
  <c r="I43" i="34" s="1"/>
  <c r="N43" i="34" s="1"/>
  <c r="H42" i="34"/>
  <c r="I42" i="34" s="1"/>
  <c r="H41" i="34"/>
  <c r="I41" i="34" s="1"/>
  <c r="H40" i="34"/>
  <c r="I40" i="34" s="1"/>
  <c r="N40" i="34" s="1"/>
  <c r="H39" i="34"/>
  <c r="I39" i="34" s="1"/>
  <c r="N39" i="34" s="1"/>
  <c r="H38" i="34"/>
  <c r="I38" i="34" s="1"/>
  <c r="N38" i="34" s="1"/>
  <c r="H37" i="34"/>
  <c r="I37" i="34" s="1"/>
  <c r="H36" i="34"/>
  <c r="I36" i="34" s="1"/>
  <c r="H35" i="34"/>
  <c r="I35" i="34" s="1"/>
  <c r="N35" i="34" s="1"/>
  <c r="H34" i="34"/>
  <c r="I34" i="34" s="1"/>
  <c r="H33" i="34"/>
  <c r="I33" i="34" s="1"/>
  <c r="H32" i="34"/>
  <c r="I32" i="34" s="1"/>
  <c r="N32" i="34" s="1"/>
  <c r="H31" i="34"/>
  <c r="I31" i="34" s="1"/>
  <c r="N31" i="34" s="1"/>
  <c r="H30" i="34"/>
  <c r="I30" i="34" s="1"/>
  <c r="N30" i="34" s="1"/>
  <c r="H29" i="34"/>
  <c r="I29" i="34" s="1"/>
  <c r="H28" i="34"/>
  <c r="I28" i="34" s="1"/>
  <c r="H27" i="34"/>
  <c r="I27" i="34" s="1"/>
  <c r="N27" i="34" s="1"/>
  <c r="H26" i="34"/>
  <c r="I26" i="34" s="1"/>
  <c r="H25" i="34"/>
  <c r="I25" i="34" s="1"/>
  <c r="H24" i="34"/>
  <c r="I24" i="34" s="1"/>
  <c r="N24" i="34" s="1"/>
  <c r="H23" i="34"/>
  <c r="I23" i="34" s="1"/>
  <c r="N23" i="34" s="1"/>
  <c r="H22" i="34"/>
  <c r="I22" i="34" s="1"/>
  <c r="N22" i="34" s="1"/>
  <c r="H21" i="34"/>
  <c r="I21" i="34" s="1"/>
  <c r="H20" i="34"/>
  <c r="I20" i="34" s="1"/>
  <c r="H19" i="34"/>
  <c r="I19" i="34" s="1"/>
  <c r="N19" i="34" s="1"/>
  <c r="H18" i="34"/>
  <c r="I18" i="34" s="1"/>
  <c r="H17" i="34"/>
  <c r="I17" i="34" s="1"/>
  <c r="H16" i="34"/>
  <c r="I16" i="34" s="1"/>
  <c r="N16" i="34" s="1"/>
  <c r="H15" i="34"/>
  <c r="I15" i="34" s="1"/>
  <c r="N15" i="34" s="1"/>
  <c r="H14" i="34"/>
  <c r="I14" i="34" s="1"/>
  <c r="N14" i="34" s="1"/>
  <c r="H13" i="34"/>
  <c r="I13" i="34" s="1"/>
  <c r="H12" i="34"/>
  <c r="I12" i="34" s="1"/>
  <c r="H11" i="34"/>
  <c r="I11" i="34" s="1"/>
  <c r="N11" i="34" s="1"/>
  <c r="H10" i="34"/>
  <c r="I10" i="34" s="1"/>
  <c r="H9" i="34"/>
  <c r="I9" i="34" s="1"/>
  <c r="H8" i="34"/>
  <c r="I8" i="34" s="1"/>
  <c r="N8" i="34" s="1"/>
  <c r="H7" i="34"/>
  <c r="I7" i="34" s="1"/>
  <c r="N7" i="34" s="1"/>
  <c r="H6" i="34"/>
  <c r="I6" i="34" s="1"/>
  <c r="N6" i="34" s="1"/>
  <c r="H5" i="34"/>
  <c r="I5" i="34" s="1"/>
  <c r="H4" i="34"/>
  <c r="I4" i="34" s="1"/>
  <c r="H3" i="34"/>
  <c r="I3" i="34" s="1"/>
  <c r="N3" i="34" s="1"/>
  <c r="H2" i="34"/>
  <c r="I2" i="34" s="1"/>
  <c r="N2" i="34" s="1"/>
  <c r="N17" i="34" l="1"/>
  <c r="N25" i="34"/>
  <c r="N33" i="34"/>
  <c r="N41" i="34"/>
  <c r="N9" i="34"/>
  <c r="N84" i="34"/>
  <c r="N10" i="34"/>
  <c r="N18" i="34"/>
  <c r="N26" i="34"/>
  <c r="N34" i="34"/>
  <c r="N42" i="34"/>
  <c r="Q42" i="34" s="1"/>
  <c r="N4" i="34"/>
  <c r="N12" i="34"/>
  <c r="Q12" i="34" s="1"/>
  <c r="N20" i="34"/>
  <c r="N28" i="34"/>
  <c r="N36" i="34"/>
  <c r="Q36" i="34" s="1"/>
  <c r="N5" i="34"/>
  <c r="N13" i="34"/>
  <c r="N21" i="34"/>
  <c r="N29" i="34"/>
  <c r="Q29" i="34" s="1"/>
  <c r="N37" i="34"/>
  <c r="Q37" i="34" s="1"/>
  <c r="Q39" i="34"/>
  <c r="Q41" i="34"/>
  <c r="Q10" i="34"/>
  <c r="Q31" i="34"/>
  <c r="Q43" i="34"/>
  <c r="Q25" i="34"/>
  <c r="Q34" i="34"/>
  <c r="Q30" i="34"/>
  <c r="Q40" i="34"/>
  <c r="Q8" i="34"/>
  <c r="Q9" i="34"/>
  <c r="Q7" i="34"/>
  <c r="Q35" i="34"/>
  <c r="N85" i="34"/>
  <c r="N87" i="34"/>
  <c r="N58" i="34"/>
  <c r="N56" i="34"/>
  <c r="N80" i="34"/>
  <c r="N52" i="34"/>
  <c r="N53" i="34"/>
  <c r="M38" i="34"/>
  <c r="Q38" i="34" s="1"/>
  <c r="N55" i="34"/>
  <c r="M6" i="34"/>
  <c r="Q6" i="34" s="1"/>
  <c r="N76" i="34"/>
  <c r="N89" i="34"/>
  <c r="N57" i="34"/>
  <c r="M11" i="34"/>
  <c r="Q11" i="34" s="1"/>
  <c r="N82" i="34"/>
  <c r="N71" i="34"/>
  <c r="N83" i="34"/>
  <c r="N77" i="34"/>
  <c r="N88" i="34"/>
  <c r="N75" i="34"/>
  <c r="N54" i="34"/>
  <c r="N81" i="34"/>
  <c r="N86" i="34"/>
  <c r="H90" i="34"/>
  <c r="G90" i="34" s="1"/>
  <c r="H7" i="1" l="1"/>
  <c r="I7" i="1" s="1"/>
  <c r="H6" i="1"/>
  <c r="I6" i="1" s="1"/>
  <c r="H5" i="1"/>
  <c r="I5" i="1" s="1"/>
  <c r="H4" i="1"/>
  <c r="I4" i="1" s="1"/>
  <c r="H3" i="1"/>
  <c r="I3" i="1" s="1"/>
  <c r="H2" i="1"/>
  <c r="I2" i="1" s="1"/>
  <c r="K93" i="34" l="1"/>
  <c r="J30" i="35"/>
  <c r="H72" i="4" l="1"/>
  <c r="H73" i="4"/>
  <c r="H74" i="4"/>
  <c r="H75" i="4"/>
  <c r="H76" i="4"/>
  <c r="H77" i="4"/>
  <c r="H78" i="4"/>
  <c r="H79" i="4"/>
  <c r="H80" i="4"/>
  <c r="H81" i="4"/>
  <c r="H82" i="4"/>
  <c r="A84" i="4"/>
  <c r="H83" i="4"/>
  <c r="T83" i="4" s="1"/>
  <c r="V83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35" i="4"/>
  <c r="H34" i="4"/>
  <c r="O86" i="4"/>
  <c r="N86" i="4"/>
  <c r="J86" i="4"/>
  <c r="I86" i="4"/>
  <c r="S84" i="4"/>
  <c r="Q84" i="4"/>
  <c r="P84" i="4"/>
  <c r="O84" i="4"/>
  <c r="N84" i="4"/>
  <c r="L84" i="4"/>
  <c r="J84" i="4"/>
  <c r="I84" i="4"/>
  <c r="H84" i="4" l="1"/>
  <c r="G84" i="4" s="1"/>
  <c r="R83" i="4"/>
  <c r="U83" i="4" s="1"/>
  <c r="W83" i="4" s="1"/>
  <c r="V84" i="4"/>
  <c r="M84" i="4"/>
  <c r="T84" i="4"/>
  <c r="R84" i="4" l="1"/>
  <c r="K84" i="4"/>
  <c r="W84" i="4" l="1"/>
  <c r="U84" i="4"/>
  <c r="P99" i="1" l="1"/>
  <c r="A99" i="1" l="1"/>
  <c r="S99" i="1"/>
  <c r="Q99" i="1"/>
  <c r="O99" i="1"/>
  <c r="N99" i="1"/>
  <c r="L99" i="1"/>
  <c r="J99" i="1"/>
  <c r="I99" i="1"/>
  <c r="O101" i="1"/>
  <c r="N101" i="1"/>
  <c r="J101" i="1"/>
  <c r="I101" i="1"/>
  <c r="M66" i="34"/>
  <c r="M50" i="34"/>
  <c r="M70" i="34"/>
  <c r="M74" i="34"/>
  <c r="M68" i="34"/>
  <c r="M73" i="34"/>
  <c r="M78" i="34"/>
  <c r="M72" i="34"/>
  <c r="M20" i="34" l="1"/>
  <c r="Q20" i="34" s="1"/>
  <c r="N66" i="34"/>
  <c r="M4" i="34"/>
  <c r="Q4" i="34" s="1"/>
  <c r="N50" i="34"/>
  <c r="M26" i="34"/>
  <c r="Q26" i="34" s="1"/>
  <c r="N72" i="34"/>
  <c r="M24" i="34"/>
  <c r="Q24" i="34" s="1"/>
  <c r="N70" i="34"/>
  <c r="M22" i="34"/>
  <c r="Q22" i="34" s="1"/>
  <c r="N68" i="34"/>
  <c r="K91" i="34"/>
  <c r="K92" i="34" s="1"/>
  <c r="M32" i="34"/>
  <c r="Q32" i="34" s="1"/>
  <c r="N78" i="34"/>
  <c r="M27" i="34"/>
  <c r="Q27" i="34" s="1"/>
  <c r="N73" i="34"/>
  <c r="M28" i="34"/>
  <c r="Q28" i="34" s="1"/>
  <c r="N74" i="34"/>
  <c r="V99" i="1"/>
  <c r="M61" i="34"/>
  <c r="M69" i="34"/>
  <c r="M65" i="34"/>
  <c r="H99" i="1"/>
  <c r="G99" i="1" s="1"/>
  <c r="M62" i="34"/>
  <c r="M59" i="34"/>
  <c r="M49" i="34"/>
  <c r="M64" i="34"/>
  <c r="M67" i="34"/>
  <c r="M63" i="34"/>
  <c r="M79" i="34"/>
  <c r="M51" i="34"/>
  <c r="M19" i="34" l="1"/>
  <c r="Q19" i="34" s="1"/>
  <c r="N65" i="34"/>
  <c r="N67" i="34"/>
  <c r="M21" i="34"/>
  <c r="Q21" i="34" s="1"/>
  <c r="M13" i="34"/>
  <c r="Q13" i="34" s="1"/>
  <c r="N59" i="34"/>
  <c r="M18" i="34"/>
  <c r="Q18" i="34" s="1"/>
  <c r="N64" i="34"/>
  <c r="M16" i="34"/>
  <c r="Q16" i="34" s="1"/>
  <c r="N62" i="34"/>
  <c r="M23" i="34"/>
  <c r="Q23" i="34" s="1"/>
  <c r="N69" i="34"/>
  <c r="M3" i="34"/>
  <c r="Q3" i="34" s="1"/>
  <c r="N49" i="34"/>
  <c r="M48" i="34"/>
  <c r="M15" i="34"/>
  <c r="Q15" i="34" s="1"/>
  <c r="N61" i="34"/>
  <c r="M33" i="34"/>
  <c r="Q33" i="34" s="1"/>
  <c r="N79" i="34"/>
  <c r="M17" i="34"/>
  <c r="Q17" i="34" s="1"/>
  <c r="N63" i="34"/>
  <c r="M5" i="34"/>
  <c r="Q5" i="34" s="1"/>
  <c r="N51" i="34"/>
  <c r="M60" i="34"/>
  <c r="K99" i="1"/>
  <c r="M99" i="1"/>
  <c r="M2" i="34" l="1"/>
  <c r="Q2" i="34" s="1"/>
  <c r="N48" i="34"/>
  <c r="M90" i="34"/>
  <c r="M14" i="34"/>
  <c r="Q14" i="34" s="1"/>
  <c r="N60" i="34"/>
  <c r="U30" i="35"/>
  <c r="T99" i="1"/>
  <c r="R99" i="1"/>
  <c r="Q44" i="34" l="1"/>
  <c r="N90" i="34"/>
  <c r="U99" i="1"/>
  <c r="Q45" i="34" l="1"/>
  <c r="N91" i="34"/>
  <c r="N93" i="34" s="1"/>
  <c r="W99" i="1"/>
</calcChain>
</file>

<file path=xl/sharedStrings.xml><?xml version="1.0" encoding="utf-8"?>
<sst xmlns="http://schemas.openxmlformats.org/spreadsheetml/2006/main" count="4604" uniqueCount="251">
  <si>
    <t>EVALUADORES ASUMIDOS</t>
  </si>
  <si>
    <t>FECHA PROCESO</t>
  </si>
  <si>
    <t>COMERCIALIZA</t>
  </si>
  <si>
    <t>MARCA</t>
  </si>
  <si>
    <t>EXPORTADOR</t>
  </si>
  <si>
    <t>PRECIO</t>
  </si>
  <si>
    <t xml:space="preserve">USD $ </t>
  </si>
  <si>
    <t>AURU</t>
  </si>
  <si>
    <t>ATPLACE</t>
  </si>
  <si>
    <t>TOTAL</t>
  </si>
  <si>
    <t>ESTIBA</t>
  </si>
  <si>
    <t>RET. FTE.</t>
  </si>
  <si>
    <t>TRANSP</t>
  </si>
  <si>
    <t>MATERIALES</t>
  </si>
  <si>
    <t>A PAGAR</t>
  </si>
  <si>
    <t>RET. FTE</t>
  </si>
  <si>
    <t>SALDO</t>
  </si>
  <si>
    <t>EVALUAD</t>
  </si>
  <si>
    <t>PESO</t>
  </si>
  <si>
    <t>BUQUE</t>
  </si>
  <si>
    <t>CLIENTE</t>
  </si>
  <si>
    <t>GREENEXPORT S. A.</t>
  </si>
  <si>
    <t xml:space="preserve">PROCESO PARA AURUMAGRI S. A. </t>
  </si>
  <si>
    <t>PRODUCTORES SEM352021</t>
  </si>
  <si>
    <t>CAJAS</t>
  </si>
  <si>
    <t>PRODUCTOR</t>
  </si>
  <si>
    <t>SUMAN</t>
  </si>
  <si>
    <t xml:space="preserve">RICARDO SERRANO </t>
  </si>
  <si>
    <t xml:space="preserve">MARTIN PEÑARANDA </t>
  </si>
  <si>
    <t xml:space="preserve">PAOLO ULLAURI </t>
  </si>
  <si>
    <t>Ivoon Amaya (LA SABANA) 11H</t>
  </si>
  <si>
    <t xml:space="preserve">ELVIA AGUIRRE </t>
  </si>
  <si>
    <t xml:space="preserve">LEONOR CHUVA </t>
  </si>
  <si>
    <t>MAURICIO BROSS</t>
  </si>
  <si>
    <t>ANTONIO DAU HDA SITIO NUEVO ARRANCA 11H</t>
  </si>
  <si>
    <t xml:space="preserve">EDUARDO CARRION </t>
  </si>
  <si>
    <t xml:space="preserve">ROSA RODRIGUEZ </t>
  </si>
  <si>
    <t xml:space="preserve">LUIS LABORDA HDA CONFORMIDAD </t>
  </si>
  <si>
    <t>FRANCISO IBAÑEZ (EL CHALACAL) 11H</t>
  </si>
  <si>
    <t>PEDRO DAU (FCA EL TESORO )</t>
  </si>
  <si>
    <t xml:space="preserve">ALFREDO CASTRO (HDA 124/BUENA ESPERANZA) ARRANCA 11H </t>
  </si>
  <si>
    <t xml:space="preserve">AGRICOLA SARASOTA HDA MEDIA MONTAÑA </t>
  </si>
  <si>
    <t xml:space="preserve">HUGO MALDONADO </t>
  </si>
  <si>
    <t xml:space="preserve">ROOSVLET SAN ANTONIO </t>
  </si>
  <si>
    <t xml:space="preserve">ROOSVELT  LA PLAYA </t>
  </si>
  <si>
    <t>ROOSVELT CORRALITO ARRANCA 11 H</t>
  </si>
  <si>
    <t xml:space="preserve">WINSTON PRECIADO </t>
  </si>
  <si>
    <t>MANUEL CARRION</t>
  </si>
  <si>
    <t xml:space="preserve">EZEQUIEL QUEVEDO </t>
  </si>
  <si>
    <t>YELSIN ABRIL</t>
  </si>
  <si>
    <t xml:space="preserve">JOFFRE NAULA </t>
  </si>
  <si>
    <t xml:space="preserve">ANTONIO PINEDA </t>
  </si>
  <si>
    <t xml:space="preserve">JAIME DELGADO </t>
  </si>
  <si>
    <t>ROOSVELT CORRALITO 11H</t>
  </si>
  <si>
    <t xml:space="preserve">PATRICIA PINEDA </t>
  </si>
  <si>
    <t xml:space="preserve">BRYAN ARIZAGA </t>
  </si>
  <si>
    <t xml:space="preserve">DOLY MACAS </t>
  </si>
  <si>
    <t xml:space="preserve">JESSENIA ZAPATA </t>
  </si>
  <si>
    <t xml:space="preserve">HENRY RUEDA </t>
  </si>
  <si>
    <t xml:space="preserve">ASOPROAISLA </t>
  </si>
  <si>
    <t xml:space="preserve">ANTONIO DAU </t>
  </si>
  <si>
    <t xml:space="preserve">ROLANDO RODRIGUEZ </t>
  </si>
  <si>
    <t xml:space="preserve">LUCIA DELGADO </t>
  </si>
  <si>
    <t xml:space="preserve">LUIS LABORDA </t>
  </si>
  <si>
    <t xml:space="preserve">PEDRO DAU </t>
  </si>
  <si>
    <t xml:space="preserve">AGRICOLA SARAZOTA </t>
  </si>
  <si>
    <t>BRYAN ARIZAGA</t>
  </si>
  <si>
    <t xml:space="preserve">ROSLET </t>
  </si>
  <si>
    <t xml:space="preserve">LUIS RAMON </t>
  </si>
  <si>
    <t xml:space="preserve">ALEX RODRIGUEZ </t>
  </si>
  <si>
    <t xml:space="preserve">MAESTRO BANANAS </t>
  </si>
  <si>
    <t xml:space="preserve">MARCELIEZA AMARILLA </t>
  </si>
  <si>
    <t xml:space="preserve">BANANA STREAM </t>
  </si>
  <si>
    <t xml:space="preserve">MAESTRO BANANA </t>
  </si>
  <si>
    <t xml:space="preserve">MARSELIEZA </t>
  </si>
  <si>
    <t xml:space="preserve">GREENEXPORT </t>
  </si>
  <si>
    <t xml:space="preserve">EVALUADORES PRODUCTOR </t>
  </si>
  <si>
    <t xml:space="preserve">43 LB </t>
  </si>
  <si>
    <t xml:space="preserve">46 LB </t>
  </si>
  <si>
    <t xml:space="preserve">46LB </t>
  </si>
  <si>
    <t>46 LB</t>
  </si>
  <si>
    <t xml:space="preserve">WILD LOTUS </t>
  </si>
  <si>
    <t>ELEMENT TRADE(STICKER)</t>
  </si>
  <si>
    <t>LLC "GULDASTI GONCHI"</t>
  </si>
  <si>
    <t xml:space="preserve">LLC KOKHI NUR
</t>
  </si>
  <si>
    <t>LLC “ELIT TUR”</t>
  </si>
  <si>
    <t>“TIJORAT EKSPRESS” LLC</t>
  </si>
  <si>
    <t>LLC SHOHIN 2014</t>
  </si>
  <si>
    <t>LLC KOKHI NUR</t>
  </si>
  <si>
    <t>DITLEV REEFER/ CS BEST/ BALTIC LORD</t>
  </si>
  <si>
    <t>LUIS PEÑARANDA (ELVIA)</t>
  </si>
  <si>
    <t xml:space="preserve">LUIS PEÑARANDA </t>
  </si>
  <si>
    <t>BANANA STREAM</t>
  </si>
  <si>
    <t>GREENEXPORT</t>
  </si>
  <si>
    <t>LUIS PEÑARANDA (ELVIA )</t>
  </si>
  <si>
    <t xml:space="preserve">LUIS CHAVEZ </t>
  </si>
  <si>
    <t xml:space="preserve">MANUEL CARRION </t>
  </si>
  <si>
    <t xml:space="preserve">ISMAEL BRAVO </t>
  </si>
  <si>
    <t xml:space="preserve">EMMA VASQUEZ </t>
  </si>
  <si>
    <t xml:space="preserve">COAMU HDA SAN LUIS </t>
  </si>
  <si>
    <t>FERNANDO GUILLEN (PEAÑA)</t>
  </si>
  <si>
    <t>EZEQUIEL QUEVEDO (LA PEAÑA)</t>
  </si>
  <si>
    <t xml:space="preserve">MELVIN CORREA </t>
  </si>
  <si>
    <t xml:space="preserve">LUIS LABORDA HDA SAN CARLOS </t>
  </si>
  <si>
    <t xml:space="preserve">GARDENIA CHICAIZA </t>
  </si>
  <si>
    <t xml:space="preserve">TITO CHICA </t>
  </si>
  <si>
    <t>ROOSVELT PAZMIÑO (CORRALITO)</t>
  </si>
  <si>
    <t xml:space="preserve">MAURICIO BROSS </t>
  </si>
  <si>
    <t xml:space="preserve">ROOSVELT SAN ANTONIO </t>
  </si>
  <si>
    <t xml:space="preserve">ROOSVELT LA PLAYA </t>
  </si>
  <si>
    <t>CRISTOBAL HEREDIA FINCA LINDA MARIBEL EN MOTUCHE</t>
  </si>
  <si>
    <t xml:space="preserve">CARLOS GOMEZ  FCA PECHICHE </t>
  </si>
  <si>
    <t>DOLY MACAS</t>
  </si>
  <si>
    <t xml:space="preserve">ALEX MORAN </t>
  </si>
  <si>
    <t xml:space="preserve">COMPAÑIA AGRICOLA COAMU </t>
  </si>
  <si>
    <t xml:space="preserve">ASOPROVIRNE </t>
  </si>
  <si>
    <t xml:space="preserve">JESSENIA  ZAPATA </t>
  </si>
  <si>
    <t xml:space="preserve">MARSELIEZA AMARILLA </t>
  </si>
  <si>
    <t xml:space="preserve">CESAR CAIVINAGUA </t>
  </si>
  <si>
    <t>DANNY SARMIENTO (EL GUABO ) CORTA 11H</t>
  </si>
  <si>
    <t>ROOSVELT PAZMIÑO (SAN ANTONIO)</t>
  </si>
  <si>
    <t>JOVIN LOJAN (elvia aguirre)</t>
  </si>
  <si>
    <t xml:space="preserve">JENNY BUELE </t>
  </si>
  <si>
    <t>FERNANDO COELLO (LA LOMA)</t>
  </si>
  <si>
    <t>LUIS ARIAS (el guabo)</t>
  </si>
  <si>
    <t>DIEGO DELGADO (GERTRUDIS)</t>
  </si>
  <si>
    <t xml:space="preserve">DARWIN MEJIA </t>
  </si>
  <si>
    <t>ALICUOTA</t>
  </si>
  <si>
    <t>P. FINAL</t>
  </si>
  <si>
    <t>FECHA</t>
  </si>
  <si>
    <t>TRANSPORTE</t>
  </si>
  <si>
    <t>PRODUCTORES SEM362021</t>
  </si>
  <si>
    <t>BALTIC SUMMER</t>
  </si>
  <si>
    <t xml:space="preserve">PEDRO DAU FCA EL TESORO GRAMALOTAL 13H </t>
  </si>
  <si>
    <t xml:space="preserve">DONNA RUGEL HDA NARCIA 2 </t>
  </si>
  <si>
    <t>FRANCISCO IBAÑEZ CHALACAL</t>
  </si>
  <si>
    <t xml:space="preserve">ISSAC ESPINOZA HDA  EL RECUERDO </t>
  </si>
  <si>
    <t>ALFREDO SANTACRUZ FCA LOTE 14</t>
  </si>
  <si>
    <t xml:space="preserve">PIEDAD NOBLECILLA </t>
  </si>
  <si>
    <t xml:space="preserve">MARIA FERNANDA RODRIGUEZ </t>
  </si>
  <si>
    <t>GALO ULLAURI (EL CAMBIO)CORTA 11H</t>
  </si>
  <si>
    <t xml:space="preserve">SIMON CALLE </t>
  </si>
  <si>
    <t xml:space="preserve">ROOSVELT LA PLAYA 10 pallet  - CORRALITO 8 pallet  </t>
  </si>
  <si>
    <t>GALO ULLAURI (EL CAMBIO) CORTA 11H</t>
  </si>
  <si>
    <t xml:space="preserve">SAN ANTONIO </t>
  </si>
  <si>
    <t xml:space="preserve">CARLOS ROMERO </t>
  </si>
  <si>
    <t xml:space="preserve">BOLIVAR MOLINA </t>
  </si>
  <si>
    <t xml:space="preserve">EDUARDO DE LA ROSA </t>
  </si>
  <si>
    <t xml:space="preserve">HENRY LEON </t>
  </si>
  <si>
    <t xml:space="preserve">JOSE MORALES </t>
  </si>
  <si>
    <t xml:space="preserve">SARA ESTUPIÑAN </t>
  </si>
  <si>
    <t xml:space="preserve">JENNIFER JACHO </t>
  </si>
  <si>
    <t xml:space="preserve">LUIS LABORDA 700 SAN CARLOS </t>
  </si>
  <si>
    <t xml:space="preserve">MAURICIO BROSS FCA TOLA </t>
  </si>
  <si>
    <t xml:space="preserve">GALO ULLAURI UNION COLOMBANA </t>
  </si>
  <si>
    <t>LUIS RAMON</t>
  </si>
  <si>
    <t>ROSLET</t>
  </si>
  <si>
    <t xml:space="preserve">AGRICOLA SARASOTA </t>
  </si>
  <si>
    <t xml:space="preserve">MARZELIEZA AZUL </t>
  </si>
  <si>
    <t xml:space="preserve">AURUMAGRI </t>
  </si>
  <si>
    <t xml:space="preserve">BALTIC SUMMER </t>
  </si>
  <si>
    <t>KOKHI NUR</t>
  </si>
  <si>
    <t>ELIT TUR</t>
  </si>
  <si>
    <t>GULDASTI</t>
  </si>
  <si>
    <t xml:space="preserve">BARAKA HOLDING STICKER </t>
  </si>
  <si>
    <t xml:space="preserve">ASIA CARGO STICKER </t>
  </si>
  <si>
    <t>TIJORAT</t>
  </si>
  <si>
    <t>SHOHIN 2014</t>
  </si>
  <si>
    <t>ELEMENT TRADE STICKER</t>
  </si>
  <si>
    <t>SHOHIN</t>
  </si>
  <si>
    <t>LLP FRUIT TIME (sticker)</t>
  </si>
  <si>
    <t>PRECIO 2</t>
  </si>
  <si>
    <t xml:space="preserve"> A DESCONTAR</t>
  </si>
  <si>
    <t>AURUMAGRI S.A. &amp; GREENEXPORT S.A.</t>
  </si>
  <si>
    <t>BALTIC LADY 630</t>
  </si>
  <si>
    <t xml:space="preserve">LUIS PENARANDA </t>
  </si>
  <si>
    <t>LUIS PEÑARANDA</t>
  </si>
  <si>
    <t>BOHANERGUEZ</t>
  </si>
  <si>
    <t>WILLIAN MARQUEZ</t>
  </si>
  <si>
    <t>MESTRO BANANAS</t>
  </si>
  <si>
    <t>MARSELIEZA AZUL</t>
  </si>
  <si>
    <t>AURUMAGRI</t>
  </si>
  <si>
    <t xml:space="preserve">VKUSVIL STICKER </t>
  </si>
  <si>
    <t xml:space="preserve">EUROTORG STICKER </t>
  </si>
  <si>
    <t xml:space="preserve">BALTIC LADY </t>
  </si>
  <si>
    <t>PRODUCTORES SEM382021</t>
  </si>
  <si>
    <t>ANTICIPO</t>
  </si>
  <si>
    <t xml:space="preserve">BOANERGUE PEREIRA </t>
  </si>
  <si>
    <t>PRODUCTORES SEM392021</t>
  </si>
  <si>
    <t>BALTIC CERES THREE 631</t>
  </si>
  <si>
    <t>MARCELIEZA AMARILLA</t>
  </si>
  <si>
    <t>GREENEXPORT S.A.</t>
  </si>
  <si>
    <t xml:space="preserve">VKUSVILL STICKER </t>
  </si>
  <si>
    <t xml:space="preserve">CERES THREE </t>
  </si>
  <si>
    <t>Etiquetas de fila</t>
  </si>
  <si>
    <t>Total general</t>
  </si>
  <si>
    <t>Suma de A PAGAR</t>
  </si>
  <si>
    <t xml:space="preserve">SARA ESTUPINAN </t>
  </si>
  <si>
    <t>TRANSP.</t>
  </si>
  <si>
    <t xml:space="preserve">CELIA GOMEZ </t>
  </si>
  <si>
    <t xml:space="preserve">OSCAR GOMEZ </t>
  </si>
  <si>
    <t>ALEX MORAN</t>
  </si>
  <si>
    <t>HENRY MARTINEZ (ASOP[ROAISLA)</t>
  </si>
  <si>
    <t xml:space="preserve">ROOSVELT PAZMINO </t>
  </si>
  <si>
    <t>TRANSP DE MAT</t>
  </si>
  <si>
    <t xml:space="preserve">Suma de USD $ </t>
  </si>
  <si>
    <t>Suma de AURU2</t>
  </si>
  <si>
    <t>Suma de ATPLACE2</t>
  </si>
  <si>
    <t>Suma de RET. FTE.</t>
  </si>
  <si>
    <t>Suma de TRANSP DE MAT</t>
  </si>
  <si>
    <t>Suma de TRANSP.</t>
  </si>
  <si>
    <t>Suma de ANTICIPO</t>
  </si>
  <si>
    <t>Suma de MATERIALES</t>
  </si>
  <si>
    <t xml:space="preserve">TIJORAT </t>
  </si>
  <si>
    <t>PRODUCTORES SEM 51 2021</t>
  </si>
  <si>
    <t xml:space="preserve">STAR SPIRIT </t>
  </si>
  <si>
    <t>ANTONIO PINEDA</t>
  </si>
  <si>
    <t>SOFIA PINEDA</t>
  </si>
  <si>
    <t xml:space="preserve">RAMZI SOMON </t>
  </si>
  <si>
    <t>DARKO MARICH </t>
  </si>
  <si>
    <t>RAMZI SOMON </t>
  </si>
  <si>
    <t>ISTIQLOLIYA </t>
  </si>
  <si>
    <t>TIJORAT </t>
  </si>
  <si>
    <t>ELEMENT TRADE (STICKER</t>
  </si>
  <si>
    <t>MILTON SALINAS </t>
  </si>
  <si>
    <t>ALEX RODRIGUEZ </t>
  </si>
  <si>
    <t>ISABEL RODRIGUEZ </t>
  </si>
  <si>
    <t>VICTOR AYALA </t>
  </si>
  <si>
    <t>MAESTRO BANANAS </t>
  </si>
  <si>
    <t>MARIA FERNANDA RODRIGUEZ</t>
  </si>
  <si>
    <t xml:space="preserve">YELSIN ABRIL </t>
  </si>
  <si>
    <t xml:space="preserve">ELVIRA NAULA </t>
  </si>
  <si>
    <t xml:space="preserve">ENRIQUIE SERRANO </t>
  </si>
  <si>
    <t>DONNA RUGEL  ARRAN 12H</t>
  </si>
  <si>
    <t xml:space="preserve">VICTOR SOLANO </t>
  </si>
  <si>
    <t xml:space="preserve">DARKO MARICH </t>
  </si>
  <si>
    <t>DIEGO DELGADO</t>
  </si>
  <si>
    <t>AZULEYBAN</t>
  </si>
  <si>
    <t xml:space="preserve">AGROBANORO </t>
  </si>
  <si>
    <t xml:space="preserve">PROAGRICOSUR </t>
  </si>
  <si>
    <t xml:space="preserve">JESENIA ZAPATA </t>
  </si>
  <si>
    <t xml:space="preserve">ROLANDO RODRIGRUEZ </t>
  </si>
  <si>
    <t xml:space="preserve">DIEGO DELGADO </t>
  </si>
  <si>
    <t>CELIA GOMEZ</t>
  </si>
  <si>
    <t>OSCAR GOMEZ</t>
  </si>
  <si>
    <t>MAESTRO BANANA</t>
  </si>
  <si>
    <t>ELEMENT TRADE (STICKER)</t>
  </si>
  <si>
    <t xml:space="preserve">ISTIQLOLIYA </t>
  </si>
  <si>
    <t xml:space="preserve">SANDRA MINUCHE </t>
  </si>
  <si>
    <t>ALEX RODRIGUEZ</t>
  </si>
  <si>
    <t>MAESTRO BANANAS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</si>
</sst>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$&quot;* #,##0.00_ ;_ &quot;$&quot;* \-#,##0.00_ ;_ &quot;$&quot;* &quot;-&quot;??_ ;_ @_ "/>
    <numFmt numFmtId="43" formatCode="_ * #,##0.00_ ;_ * \-#,##0.00_ ;_ * &quot;-&quot;??_ ;_ @_ "/>
    <numFmt numFmtId="164" formatCode="_ * #,##0_ ;_ * \-#,##0_ ;_ * &quot;-&quot;??_ ;_ @_ "/>
    <numFmt numFmtId="165" formatCode="_-&quot;$&quot;* #,##0.00_-;\-&quot;$&quot;* #,##0.00_-;_-&quot;$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CC3399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02">
    <xf numFmtId="0" fontId="0" fillId="0" borderId="0" xfId="0"/>
    <xf numFmtId="43" fontId="0" fillId="0" borderId="0" xfId="1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43" fontId="3" fillId="0" borderId="1" xfId="1" applyFont="1" applyFill="1" applyBorder="1"/>
    <xf numFmtId="0" fontId="2" fillId="0" borderId="0" xfId="0" applyFont="1"/>
    <xf numFmtId="14" fontId="0" fillId="0" borderId="0" xfId="0" applyNumberFormat="1"/>
    <xf numFmtId="44" fontId="0" fillId="0" borderId="0" xfId="2" applyFont="1"/>
    <xf numFmtId="44" fontId="3" fillId="0" borderId="1" xfId="2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44" fontId="3" fillId="0" borderId="0" xfId="2" applyFont="1"/>
    <xf numFmtId="0" fontId="7" fillId="0" borderId="0" xfId="0" applyFont="1"/>
    <xf numFmtId="44" fontId="7" fillId="0" borderId="0" xfId="2" applyFont="1"/>
    <xf numFmtId="164" fontId="7" fillId="0" borderId="0" xfId="1" applyNumberFormat="1" applyFont="1"/>
    <xf numFmtId="44" fontId="6" fillId="2" borderId="0" xfId="2" applyFont="1" applyFill="1"/>
    <xf numFmtId="0" fontId="5" fillId="3" borderId="1" xfId="0" applyFont="1" applyFill="1" applyBorder="1"/>
    <xf numFmtId="14" fontId="5" fillId="3" borderId="1" xfId="0" applyNumberFormat="1" applyFont="1" applyFill="1" applyBorder="1"/>
    <xf numFmtId="44" fontId="5" fillId="3" borderId="1" xfId="2" applyFont="1" applyFill="1" applyBorder="1"/>
    <xf numFmtId="0" fontId="5" fillId="8" borderId="1" xfId="0" applyFont="1" applyFill="1" applyBorder="1"/>
    <xf numFmtId="14" fontId="5" fillId="8" borderId="1" xfId="0" applyNumberFormat="1" applyFont="1" applyFill="1" applyBorder="1"/>
    <xf numFmtId="44" fontId="5" fillId="8" borderId="1" xfId="2" applyFont="1" applyFill="1" applyBorder="1"/>
    <xf numFmtId="0" fontId="5" fillId="10" borderId="1" xfId="0" applyFont="1" applyFill="1" applyBorder="1"/>
    <xf numFmtId="14" fontId="5" fillId="10" borderId="1" xfId="0" applyNumberFormat="1" applyFont="1" applyFill="1" applyBorder="1"/>
    <xf numFmtId="44" fontId="5" fillId="10" borderId="1" xfId="2" applyFont="1" applyFill="1" applyBorder="1"/>
    <xf numFmtId="0" fontId="5" fillId="9" borderId="1" xfId="0" applyFont="1" applyFill="1" applyBorder="1"/>
    <xf numFmtId="14" fontId="5" fillId="9" borderId="1" xfId="0" applyNumberFormat="1" applyFont="1" applyFill="1" applyBorder="1"/>
    <xf numFmtId="44" fontId="5" fillId="9" borderId="1" xfId="2" applyFont="1" applyFill="1" applyBorder="1"/>
    <xf numFmtId="0" fontId="5" fillId="7" borderId="1" xfId="0" applyFont="1" applyFill="1" applyBorder="1"/>
    <xf numFmtId="14" fontId="5" fillId="7" borderId="1" xfId="0" applyNumberFormat="1" applyFont="1" applyFill="1" applyBorder="1"/>
    <xf numFmtId="44" fontId="5" fillId="7" borderId="1" xfId="2" applyFont="1" applyFill="1" applyBorder="1"/>
    <xf numFmtId="0" fontId="5" fillId="6" borderId="1" xfId="0" applyFont="1" applyFill="1" applyBorder="1"/>
    <xf numFmtId="14" fontId="5" fillId="6" borderId="1" xfId="0" applyNumberFormat="1" applyFont="1" applyFill="1" applyBorder="1"/>
    <xf numFmtId="44" fontId="5" fillId="6" borderId="1" xfId="2" applyFont="1" applyFill="1" applyBorder="1"/>
    <xf numFmtId="0" fontId="5" fillId="15" borderId="1" xfId="0" applyFont="1" applyFill="1" applyBorder="1"/>
    <xf numFmtId="14" fontId="5" fillId="15" borderId="1" xfId="0" applyNumberFormat="1" applyFont="1" applyFill="1" applyBorder="1"/>
    <xf numFmtId="44" fontId="5" fillId="15" borderId="1" xfId="2" applyFont="1" applyFill="1" applyBorder="1"/>
    <xf numFmtId="0" fontId="5" fillId="11" borderId="1" xfId="0" applyFont="1" applyFill="1" applyBorder="1"/>
    <xf numFmtId="14" fontId="5" fillId="11" borderId="1" xfId="0" applyNumberFormat="1" applyFont="1" applyFill="1" applyBorder="1"/>
    <xf numFmtId="44" fontId="5" fillId="11" borderId="1" xfId="2" applyFont="1" applyFill="1" applyBorder="1"/>
    <xf numFmtId="0" fontId="5" fillId="12" borderId="1" xfId="0" applyFont="1" applyFill="1" applyBorder="1"/>
    <xf numFmtId="14" fontId="5" fillId="12" borderId="1" xfId="0" applyNumberFormat="1" applyFont="1" applyFill="1" applyBorder="1"/>
    <xf numFmtId="44" fontId="5" fillId="12" borderId="1" xfId="2" applyFont="1" applyFill="1" applyBorder="1"/>
    <xf numFmtId="0" fontId="5" fillId="14" borderId="1" xfId="0" applyFont="1" applyFill="1" applyBorder="1"/>
    <xf numFmtId="14" fontId="5" fillId="14" borderId="1" xfId="0" applyNumberFormat="1" applyFont="1" applyFill="1" applyBorder="1"/>
    <xf numFmtId="44" fontId="5" fillId="14" borderId="1" xfId="2" applyFont="1" applyFill="1" applyBorder="1"/>
    <xf numFmtId="0" fontId="5" fillId="4" borderId="1" xfId="0" applyFont="1" applyFill="1" applyBorder="1"/>
    <xf numFmtId="14" fontId="5" fillId="4" borderId="1" xfId="0" applyNumberFormat="1" applyFont="1" applyFill="1" applyBorder="1"/>
    <xf numFmtId="44" fontId="5" fillId="4" borderId="1" xfId="2" applyFont="1" applyFill="1" applyBorder="1"/>
    <xf numFmtId="0" fontId="5" fillId="16" borderId="1" xfId="0" applyFont="1" applyFill="1" applyBorder="1"/>
    <xf numFmtId="14" fontId="5" fillId="16" borderId="1" xfId="0" applyNumberFormat="1" applyFont="1" applyFill="1" applyBorder="1"/>
    <xf numFmtId="44" fontId="5" fillId="16" borderId="1" xfId="2" applyFont="1" applyFill="1" applyBorder="1"/>
    <xf numFmtId="0" fontId="5" fillId="13" borderId="1" xfId="0" applyFont="1" applyFill="1" applyBorder="1"/>
    <xf numFmtId="14" fontId="5" fillId="13" borderId="1" xfId="0" applyNumberFormat="1" applyFont="1" applyFill="1" applyBorder="1"/>
    <xf numFmtId="44" fontId="5" fillId="13" borderId="1" xfId="2" applyFont="1" applyFill="1" applyBorder="1"/>
    <xf numFmtId="0" fontId="5" fillId="5" borderId="1" xfId="0" applyFont="1" applyFill="1" applyBorder="1"/>
    <xf numFmtId="14" fontId="5" fillId="5" borderId="1" xfId="0" applyNumberFormat="1" applyFont="1" applyFill="1" applyBorder="1"/>
    <xf numFmtId="44" fontId="5" fillId="5" borderId="1" xfId="2" applyFont="1" applyFill="1" applyBorder="1"/>
    <xf numFmtId="0" fontId="5" fillId="0" borderId="1" xfId="0" applyFont="1" applyFill="1" applyBorder="1"/>
    <xf numFmtId="14" fontId="5" fillId="0" borderId="1" xfId="0" applyNumberFormat="1" applyFont="1" applyFill="1" applyBorder="1"/>
    <xf numFmtId="44" fontId="5" fillId="0" borderId="1" xfId="2" applyFont="1" applyFill="1" applyBorder="1"/>
    <xf numFmtId="0" fontId="5" fillId="0" borderId="0" xfId="0" applyFont="1" applyFill="1"/>
    <xf numFmtId="0" fontId="4" fillId="0" borderId="1" xfId="0" applyFont="1" applyBorder="1" applyAlignment="1">
      <alignment horizontal="center"/>
    </xf>
    <xf numFmtId="44" fontId="4" fillId="0" borderId="1" xfId="2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43" fontId="4" fillId="0" borderId="1" xfId="1" applyFont="1" applyFill="1" applyBorder="1"/>
    <xf numFmtId="14" fontId="3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4" fontId="7" fillId="0" borderId="0" xfId="0" applyNumberFormat="1" applyFont="1"/>
    <xf numFmtId="0" fontId="0" fillId="0" borderId="0" xfId="0" applyFill="1"/>
    <xf numFmtId="0" fontId="7" fillId="0" borderId="0" xfId="0" applyFont="1" applyFill="1"/>
    <xf numFmtId="0" fontId="9" fillId="0" borderId="0" xfId="0" applyFont="1" applyFill="1"/>
    <xf numFmtId="0" fontId="0" fillId="0" borderId="0" xfId="0" applyAlignment="1">
      <alignment horizontal="center"/>
    </xf>
    <xf numFmtId="0" fontId="5" fillId="4" borderId="1" xfId="0" applyFont="1" applyFill="1" applyBorder="1" applyAlignment="1">
      <alignment horizontal="center"/>
    </xf>
    <xf numFmtId="44" fontId="5" fillId="4" borderId="1" xfId="2" applyFont="1" applyFill="1" applyBorder="1" applyAlignment="1">
      <alignment horizontal="center"/>
    </xf>
    <xf numFmtId="14" fontId="5" fillId="4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44" fontId="5" fillId="5" borderId="1" xfId="2" applyFont="1" applyFill="1" applyBorder="1" applyAlignment="1">
      <alignment horizontal="center"/>
    </xf>
    <xf numFmtId="14" fontId="5" fillId="5" borderId="1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44" fontId="5" fillId="6" borderId="1" xfId="2" applyFont="1" applyFill="1" applyBorder="1" applyAlignment="1">
      <alignment horizontal="center"/>
    </xf>
    <xf numFmtId="14" fontId="5" fillId="6" borderId="1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5" fillId="11" borderId="1" xfId="0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/>
    </xf>
    <xf numFmtId="0" fontId="5" fillId="13" borderId="1" xfId="0" applyFont="1" applyFill="1" applyBorder="1" applyAlignment="1">
      <alignment horizontal="center"/>
    </xf>
    <xf numFmtId="0" fontId="5" fillId="14" borderId="1" xfId="0" applyFont="1" applyFill="1" applyBorder="1" applyAlignment="1">
      <alignment horizontal="center"/>
    </xf>
    <xf numFmtId="0" fontId="5" fillId="15" borderId="1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164" fontId="3" fillId="0" borderId="0" xfId="1" applyNumberFormat="1" applyFont="1" applyAlignment="1">
      <alignment horizontal="center"/>
    </xf>
    <xf numFmtId="44" fontId="3" fillId="2" borderId="0" xfId="2" applyFont="1" applyFill="1"/>
    <xf numFmtId="0" fontId="3" fillId="0" borderId="0" xfId="0" applyFont="1" applyBorder="1" applyAlignment="1">
      <alignment horizontal="center"/>
    </xf>
    <xf numFmtId="43" fontId="5" fillId="0" borderId="0" xfId="1" applyFont="1"/>
    <xf numFmtId="44" fontId="5" fillId="0" borderId="0" xfId="0" applyNumberFormat="1" applyFont="1"/>
    <xf numFmtId="0" fontId="5" fillId="0" borderId="0" xfId="0" applyFont="1"/>
    <xf numFmtId="43" fontId="5" fillId="0" borderId="0" xfId="0" applyNumberFormat="1" applyFont="1"/>
    <xf numFmtId="44" fontId="5" fillId="0" borderId="0" xfId="0" applyNumberFormat="1" applyFont="1" applyFill="1" applyBorder="1"/>
    <xf numFmtId="164" fontId="5" fillId="0" borderId="0" xfId="1" applyNumberFormat="1" applyFont="1" applyFill="1" applyBorder="1"/>
    <xf numFmtId="44" fontId="5" fillId="3" borderId="0" xfId="0" applyNumberFormat="1" applyFont="1" applyFill="1"/>
    <xf numFmtId="44" fontId="3" fillId="0" borderId="0" xfId="2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43" fontId="3" fillId="0" borderId="0" xfId="1" applyFont="1" applyFill="1" applyBorder="1"/>
    <xf numFmtId="44" fontId="3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4" fontId="5" fillId="0" borderId="0" xfId="0" applyNumberFormat="1" applyFont="1" applyBorder="1" applyAlignment="1">
      <alignment horizontal="center"/>
    </xf>
    <xf numFmtId="44" fontId="5" fillId="0" borderId="0" xfId="2" applyFont="1" applyBorder="1" applyAlignment="1">
      <alignment horizontal="center"/>
    </xf>
    <xf numFmtId="44" fontId="5" fillId="0" borderId="0" xfId="0" applyNumberFormat="1" applyFont="1" applyBorder="1" applyAlignment="1">
      <alignment horizontal="center"/>
    </xf>
    <xf numFmtId="1" fontId="3" fillId="0" borderId="0" xfId="1" applyNumberFormat="1" applyFont="1" applyBorder="1" applyAlignment="1">
      <alignment horizontal="center"/>
    </xf>
    <xf numFmtId="44" fontId="5" fillId="0" borderId="0" xfId="2" applyFon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3" fontId="3" fillId="0" borderId="1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/>
    <xf numFmtId="0" fontId="5" fillId="0" borderId="1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44" fontId="5" fillId="0" borderId="1" xfId="2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8" fillId="17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1" fontId="3" fillId="0" borderId="16" xfId="1" applyNumberFormat="1" applyFont="1" applyBorder="1" applyAlignment="1">
      <alignment horizontal="center"/>
    </xf>
    <xf numFmtId="44" fontId="3" fillId="0" borderId="22" xfId="2" applyFont="1" applyBorder="1" applyAlignment="1">
      <alignment horizontal="center"/>
    </xf>
    <xf numFmtId="44" fontId="3" fillId="0" borderId="16" xfId="2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8" fillId="17" borderId="23" xfId="0" applyFont="1" applyFill="1" applyBorder="1" applyAlignment="1">
      <alignment horizontal="center" vertical="center" wrapText="1"/>
    </xf>
    <xf numFmtId="0" fontId="8" fillId="17" borderId="24" xfId="0" applyFont="1" applyFill="1" applyBorder="1" applyAlignment="1">
      <alignment horizontal="center" vertical="center" wrapText="1"/>
    </xf>
    <xf numFmtId="44" fontId="8" fillId="17" borderId="23" xfId="2" applyFont="1" applyFill="1" applyBorder="1" applyAlignment="1">
      <alignment horizontal="center" vertical="center" wrapText="1"/>
    </xf>
    <xf numFmtId="0" fontId="0" fillId="0" borderId="19" xfId="0" applyBorder="1"/>
    <xf numFmtId="44" fontId="0" fillId="0" borderId="19" xfId="2" applyFont="1" applyBorder="1"/>
    <xf numFmtId="43" fontId="0" fillId="0" borderId="19" xfId="1" applyFont="1" applyBorder="1"/>
    <xf numFmtId="1" fontId="0" fillId="0" borderId="19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4" fontId="5" fillId="0" borderId="14" xfId="0" applyNumberFormat="1" applyFont="1" applyFill="1" applyBorder="1" applyAlignment="1">
      <alignment horizontal="center"/>
    </xf>
    <xf numFmtId="44" fontId="5" fillId="0" borderId="14" xfId="2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44" fontId="3" fillId="0" borderId="9" xfId="2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44" fontId="5" fillId="4" borderId="1" xfId="0" applyNumberFormat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/>
    <xf numFmtId="0" fontId="5" fillId="3" borderId="11" xfId="0" applyFont="1" applyFill="1" applyBorder="1" applyAlignment="1">
      <alignment horizontal="center"/>
    </xf>
    <xf numFmtId="14" fontId="5" fillId="3" borderId="1" xfId="0" applyNumberFormat="1" applyFont="1" applyFill="1" applyBorder="1" applyAlignment="1">
      <alignment horizontal="center"/>
    </xf>
    <xf numFmtId="44" fontId="5" fillId="3" borderId="1" xfId="2" applyFont="1" applyFill="1" applyBorder="1" applyAlignment="1">
      <alignment horizontal="center"/>
    </xf>
    <xf numFmtId="44" fontId="5" fillId="3" borderId="1" xfId="0" applyNumberFormat="1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0" xfId="0" applyFont="1" applyFill="1"/>
    <xf numFmtId="0" fontId="5" fillId="5" borderId="11" xfId="0" applyFont="1" applyFill="1" applyBorder="1" applyAlignment="1">
      <alignment horizontal="center"/>
    </xf>
    <xf numFmtId="44" fontId="5" fillId="5" borderId="1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0" fontId="5" fillId="5" borderId="0" xfId="0" applyFont="1" applyFill="1"/>
    <xf numFmtId="1" fontId="10" fillId="0" borderId="19" xfId="1" applyNumberFormat="1" applyFont="1" applyBorder="1" applyAlignment="1">
      <alignment horizontal="center"/>
    </xf>
    <xf numFmtId="0" fontId="5" fillId="18" borderId="11" xfId="0" applyFont="1" applyFill="1" applyBorder="1" applyAlignment="1">
      <alignment horizontal="center"/>
    </xf>
    <xf numFmtId="0" fontId="5" fillId="18" borderId="1" xfId="0" applyFont="1" applyFill="1" applyBorder="1" applyAlignment="1">
      <alignment horizontal="center"/>
    </xf>
    <xf numFmtId="14" fontId="5" fillId="18" borderId="1" xfId="0" applyNumberFormat="1" applyFont="1" applyFill="1" applyBorder="1" applyAlignment="1">
      <alignment horizontal="center"/>
    </xf>
    <xf numFmtId="44" fontId="5" fillId="18" borderId="1" xfId="2" applyFont="1" applyFill="1" applyBorder="1" applyAlignment="1">
      <alignment horizontal="center"/>
    </xf>
    <xf numFmtId="44" fontId="5" fillId="18" borderId="1" xfId="0" applyNumberFormat="1" applyFont="1" applyFill="1" applyBorder="1" applyAlignment="1">
      <alignment horizontal="center"/>
    </xf>
    <xf numFmtId="0" fontId="5" fillId="18" borderId="12" xfId="0" applyFont="1" applyFill="1" applyBorder="1" applyAlignment="1">
      <alignment horizontal="center"/>
    </xf>
    <xf numFmtId="0" fontId="5" fillId="18" borderId="0" xfId="0" applyFont="1" applyFill="1"/>
    <xf numFmtId="0" fontId="5" fillId="18" borderId="26" xfId="0" applyFont="1" applyFill="1" applyBorder="1" applyAlignment="1">
      <alignment horizontal="center"/>
    </xf>
    <xf numFmtId="0" fontId="5" fillId="18" borderId="27" xfId="0" applyFont="1" applyFill="1" applyBorder="1" applyAlignment="1">
      <alignment horizontal="center"/>
    </xf>
    <xf numFmtId="14" fontId="5" fillId="18" borderId="27" xfId="0" applyNumberFormat="1" applyFont="1" applyFill="1" applyBorder="1" applyAlignment="1">
      <alignment horizontal="center"/>
    </xf>
    <xf numFmtId="44" fontId="5" fillId="18" borderId="27" xfId="2" applyFont="1" applyFill="1" applyBorder="1" applyAlignment="1">
      <alignment horizontal="center"/>
    </xf>
    <xf numFmtId="44" fontId="5" fillId="18" borderId="27" xfId="0" applyNumberFormat="1" applyFont="1" applyFill="1" applyBorder="1" applyAlignment="1">
      <alignment horizontal="center"/>
    </xf>
    <xf numFmtId="1" fontId="3" fillId="0" borderId="25" xfId="1" applyNumberFormat="1" applyFont="1" applyBorder="1" applyAlignment="1">
      <alignment horizontal="center"/>
    </xf>
    <xf numFmtId="44" fontId="3" fillId="0" borderId="6" xfId="2" applyFont="1" applyBorder="1" applyAlignment="1">
      <alignment horizontal="center"/>
    </xf>
    <xf numFmtId="44" fontId="3" fillId="0" borderId="25" xfId="2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8" fillId="17" borderId="9" xfId="0" applyFont="1" applyFill="1" applyBorder="1" applyAlignment="1">
      <alignment horizontal="center" vertical="center" wrapText="1"/>
    </xf>
    <xf numFmtId="44" fontId="8" fillId="17" borderId="9" xfId="2" applyFont="1" applyFill="1" applyBorder="1" applyAlignment="1">
      <alignment horizontal="center" vertical="center" wrapText="1"/>
    </xf>
    <xf numFmtId="0" fontId="8" fillId="17" borderId="10" xfId="0" applyFont="1" applyFill="1" applyBorder="1" applyAlignment="1">
      <alignment horizontal="center" vertical="center" wrapText="1"/>
    </xf>
    <xf numFmtId="0" fontId="0" fillId="0" borderId="0" xfId="0" applyFill="1" applyBorder="1"/>
    <xf numFmtId="44" fontId="0" fillId="0" borderId="0" xfId="2" applyFont="1" applyFill="1" applyBorder="1"/>
    <xf numFmtId="0" fontId="9" fillId="0" borderId="0" xfId="0" applyFont="1" applyFill="1" applyBorder="1"/>
    <xf numFmtId="44" fontId="9" fillId="0" borderId="0" xfId="2" applyFont="1" applyFill="1" applyBorder="1"/>
    <xf numFmtId="0" fontId="0" fillId="0" borderId="0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44" fontId="0" fillId="0" borderId="0" xfId="2" applyFont="1" applyBorder="1"/>
    <xf numFmtId="1" fontId="10" fillId="0" borderId="0" xfId="1" applyNumberFormat="1" applyFont="1" applyBorder="1" applyAlignment="1">
      <alignment horizontal="center"/>
    </xf>
    <xf numFmtId="43" fontId="0" fillId="0" borderId="0" xfId="1" applyFont="1" applyBorder="1"/>
    <xf numFmtId="0" fontId="8" fillId="17" borderId="30" xfId="0" applyFont="1" applyFill="1" applyBorder="1" applyAlignment="1">
      <alignment horizontal="center" vertical="center" wrapText="1"/>
    </xf>
    <xf numFmtId="0" fontId="11" fillId="19" borderId="31" xfId="0" applyFont="1" applyFill="1" applyBorder="1" applyAlignment="1">
      <alignment horizontal="center"/>
    </xf>
    <xf numFmtId="44" fontId="11" fillId="19" borderId="31" xfId="2" applyFont="1" applyFill="1" applyBorder="1" applyAlignment="1">
      <alignment horizontal="center"/>
    </xf>
    <xf numFmtId="0" fontId="0" fillId="0" borderId="31" xfId="0" applyBorder="1"/>
    <xf numFmtId="44" fontId="0" fillId="0" borderId="31" xfId="2" applyFont="1" applyBorder="1"/>
    <xf numFmtId="0" fontId="11" fillId="19" borderId="3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44" fontId="3" fillId="0" borderId="22" xfId="2" applyFont="1" applyFill="1" applyBorder="1" applyAlignment="1">
      <alignment horizontal="center"/>
    </xf>
    <xf numFmtId="0" fontId="11" fillId="19" borderId="35" xfId="0" applyFont="1" applyFill="1" applyBorder="1" applyAlignment="1">
      <alignment horizontal="center"/>
    </xf>
    <xf numFmtId="0" fontId="11" fillId="19" borderId="36" xfId="0" applyFont="1" applyFill="1" applyBorder="1" applyAlignment="1">
      <alignment horizontal="center"/>
    </xf>
    <xf numFmtId="0" fontId="9" fillId="0" borderId="9" xfId="0" applyFont="1" applyFill="1" applyBorder="1"/>
    <xf numFmtId="44" fontId="9" fillId="0" borderId="9" xfId="2" applyFont="1" applyFill="1" applyBorder="1"/>
    <xf numFmtId="0" fontId="9" fillId="0" borderId="38" xfId="0" applyFont="1" applyFill="1" applyBorder="1"/>
    <xf numFmtId="44" fontId="0" fillId="0" borderId="39" xfId="2" applyFont="1" applyBorder="1"/>
    <xf numFmtId="44" fontId="9" fillId="0" borderId="40" xfId="2" applyFont="1" applyFill="1" applyBorder="1"/>
    <xf numFmtId="0" fontId="2" fillId="0" borderId="0" xfId="0" applyFont="1" applyAlignment="1">
      <alignment horizontal="center"/>
    </xf>
    <xf numFmtId="44" fontId="12" fillId="0" borderId="1" xfId="2" applyFont="1" applyFill="1" applyBorder="1" applyAlignment="1">
      <alignment horizontal="center"/>
    </xf>
    <xf numFmtId="44" fontId="12" fillId="0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center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2" xfId="0" applyFont="1" applyFill="1" applyBorder="1" applyAlignment="1">
      <alignment horizontal="center"/>
    </xf>
    <xf numFmtId="0" fontId="12" fillId="0" borderId="1" xfId="0" applyFont="1" applyFill="1" applyBorder="1"/>
    <xf numFmtId="0" fontId="12" fillId="0" borderId="2" xfId="0" applyFont="1" applyFill="1" applyBorder="1"/>
    <xf numFmtId="0" fontId="12" fillId="0" borderId="12" xfId="0" applyFont="1" applyFill="1" applyBorder="1"/>
    <xf numFmtId="0" fontId="12" fillId="0" borderId="0" xfId="0" applyFont="1" applyFill="1" applyBorder="1" applyAlignment="1">
      <alignment horizontal="center"/>
    </xf>
    <xf numFmtId="44" fontId="12" fillId="0" borderId="0" xfId="2" applyFont="1" applyFill="1" applyBorder="1" applyAlignment="1">
      <alignment horizontal="center"/>
    </xf>
    <xf numFmtId="14" fontId="12" fillId="0" borderId="0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44" fontId="12" fillId="0" borderId="14" xfId="2" applyFont="1" applyFill="1" applyBorder="1" applyAlignment="1">
      <alignment horizontal="center"/>
    </xf>
    <xf numFmtId="14" fontId="12" fillId="0" borderId="14" xfId="0" applyNumberFormat="1" applyFont="1" applyFill="1" applyBorder="1" applyAlignment="1">
      <alignment horizontal="center" vertical="center" wrapText="1"/>
    </xf>
    <xf numFmtId="0" fontId="9" fillId="0" borderId="41" xfId="0" applyFont="1" applyFill="1" applyBorder="1"/>
    <xf numFmtId="0" fontId="9" fillId="0" borderId="14" xfId="0" applyFont="1" applyFill="1" applyBorder="1"/>
    <xf numFmtId="44" fontId="9" fillId="0" borderId="42" xfId="2" applyFont="1" applyFill="1" applyBorder="1"/>
    <xf numFmtId="0" fontId="12" fillId="0" borderId="15" xfId="0" applyFont="1" applyFill="1" applyBorder="1" applyAlignment="1">
      <alignment horizontal="center"/>
    </xf>
    <xf numFmtId="14" fontId="12" fillId="0" borderId="15" xfId="0" applyNumberFormat="1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center"/>
    </xf>
    <xf numFmtId="0" fontId="12" fillId="0" borderId="2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center"/>
    </xf>
    <xf numFmtId="44" fontId="12" fillId="0" borderId="29" xfId="2" applyFont="1" applyFill="1" applyBorder="1" applyAlignment="1">
      <alignment horizontal="center"/>
    </xf>
    <xf numFmtId="14" fontId="12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/>
    </xf>
    <xf numFmtId="1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4" fontId="12" fillId="2" borderId="1" xfId="2" applyFont="1" applyFill="1" applyBorder="1" applyAlignment="1">
      <alignment horizontal="center"/>
    </xf>
    <xf numFmtId="44" fontId="12" fillId="2" borderId="1" xfId="0" applyNumberFormat="1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2" fillId="2" borderId="0" xfId="0" applyFont="1" applyFill="1" applyBorder="1"/>
    <xf numFmtId="0" fontId="12" fillId="0" borderId="8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44" fontId="12" fillId="0" borderId="9" xfId="2" applyFont="1" applyFill="1" applyBorder="1" applyAlignment="1">
      <alignment horizontal="center"/>
    </xf>
    <xf numFmtId="14" fontId="12" fillId="0" borderId="10" xfId="0" applyNumberFormat="1" applyFont="1" applyFill="1" applyBorder="1" applyAlignment="1">
      <alignment horizontal="center" vertical="center" wrapText="1"/>
    </xf>
    <xf numFmtId="14" fontId="12" fillId="0" borderId="12" xfId="0" applyNumberFormat="1" applyFont="1" applyFill="1" applyBorder="1" applyAlignment="1">
      <alignment horizontal="center" vertical="center" wrapText="1"/>
    </xf>
    <xf numFmtId="0" fontId="12" fillId="0" borderId="43" xfId="0" applyFont="1" applyFill="1" applyBorder="1" applyAlignment="1">
      <alignment horizontal="center"/>
    </xf>
    <xf numFmtId="0" fontId="12" fillId="0" borderId="44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3" fillId="0" borderId="1" xfId="0" applyFont="1" applyFill="1" applyBorder="1" applyAlignment="1">
      <alignment horizontal="center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4" fontId="13" fillId="0" borderId="1" xfId="2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14" fontId="4" fillId="0" borderId="1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44" fontId="4" fillId="0" borderId="14" xfId="2" applyFont="1" applyFill="1" applyBorder="1" applyAlignment="1">
      <alignment horizontal="center"/>
    </xf>
    <xf numFmtId="14" fontId="4" fillId="0" borderId="15" xfId="0" applyNumberFormat="1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5">
    <cellStyle name="Millares" xfId="1" builtinId="3"/>
    <cellStyle name="Millares 2" xfId="3" xr:uid="{8035622D-02BE-4CFE-910C-7B1B60163A58}"/>
    <cellStyle name="Moneda" xfId="2" builtinId="4"/>
    <cellStyle name="Moneda 2" xfId="4" xr:uid="{A3C02C23-5A01-49B2-9D29-BF95B3EBD3DA}"/>
    <cellStyle name="Normal" xfId="0" builtinId="0"/>
  </cellStyles>
  <dxfs count="6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solid">
          <fgColor auto="1"/>
          <bgColor indexed="65"/>
        </patternFill>
      </fill>
    </dxf>
  </dxfs>
  <tableStyles count="0" defaultTableStyle="TableStyleMedium2" defaultPivotStyle="PivotStyleLight16"/>
  <colors>
    <mruColors>
      <color rgb="FFCC66FF"/>
      <color rgb="FFFF3399"/>
      <color rgb="FFD60093"/>
      <color rgb="FF00FFFF"/>
      <color rgb="FFCCFF33"/>
      <color rgb="FFFFFF66"/>
      <color rgb="FF6699FF"/>
      <color rgb="FFCC3300"/>
      <color rgb="FFFF66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pivotCacheDefinition" Target="pivotCache/pivotCacheDefinition2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9DFC339-508F-4DDB-B7D2-0B82E3FAEF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33775" cy="7715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2149027-AFAA-4E26-BF1D-47B1E77BF8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99FF0C0-EBBE-4882-8F4B-082F88137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1CFD48-DDB3-467D-AC2A-116008300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7637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5FE2BC1-240C-4367-80EF-A057D8801F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7637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33413E6-2BE8-4741-AD1B-0165281D80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7637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BA049DF-B4D0-402E-9448-6AE2BF8A90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59C4DC-2E9C-4B6C-9DED-E0957124A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7637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E40CB8-AFF2-4CF7-A5B2-9E9F560B0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7637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61D69F-EF8D-4AC2-8DB6-E2F84D15F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391245-8597-4007-B28A-8379974D2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6E2973B-7ABC-4CE4-908E-75BBCA84C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4A8DD92-02B3-44A2-B128-94CDE5D00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24FF5C-2CBE-4CCE-A7FA-7144FF3E3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141893-9C85-40B6-AB34-96BDBF92C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80FF055-0808-4D93-9D08-156482067A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AA49EC-9501-4F2C-B39E-9F07383086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3</xdr:col>
      <xdr:colOff>1293100</xdr:colOff>
      <xdr:row>4</xdr:row>
      <xdr:rowOff>17991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6466AE3-3B21-47AF-88D2-FD30CF5295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8575"/>
          <a:ext cx="3541000" cy="77046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P" refreshedDate="44469.48792349537" createdVersion="6" refreshedVersion="6" minRefreshableVersion="3" recordCount="7" xr:uid="{25741D8F-1E85-471C-98BA-9807CF8C94BA}">
  <cacheSource type="worksheet">
    <worksheetSource ref="A14:X21" sheet="wk 39 lqf   (2)"/>
  </cacheSource>
  <cacheFields count="24">
    <cacheField name="CAJAS" numFmtId="0">
      <sharedItems containsSemiMixedTypes="0" containsString="0" containsNumber="1" containsInteger="1" minValue="96" maxValue="2100"/>
    </cacheField>
    <cacheField name="PRODUCTOR" numFmtId="0">
      <sharedItems/>
    </cacheField>
    <cacheField name="FECHA PROCESO" numFmtId="14">
      <sharedItems containsSemiMixedTypes="0" containsNonDate="0" containsDate="1" containsString="0" minDate="2021-09-27T00:00:00" maxDate="2021-09-29T00:00:00"/>
    </cacheField>
    <cacheField name="COMERCIALIZA" numFmtId="0">
      <sharedItems count="2">
        <s v="LUIS PENARANDA "/>
        <s v="BOANERGUE PEREIRA "/>
      </sharedItems>
    </cacheField>
    <cacheField name="MARCA" numFmtId="0">
      <sharedItems/>
    </cacheField>
    <cacheField name="EXPORTADOR" numFmtId="0">
      <sharedItems/>
    </cacheField>
    <cacheField name="PRECIO" numFmtId="44">
      <sharedItems containsSemiMixedTypes="0" containsString="0" containsNumber="1" minValue="6.25" maxValue="7"/>
    </cacheField>
    <cacheField name="ALICUOTA" numFmtId="44">
      <sharedItems containsString="0" containsBlank="1" containsNumber="1" minValue="0.14534883720930233" maxValue="0.14534883720930233"/>
    </cacheField>
    <cacheField name="PRECIO 2" numFmtId="44">
      <sharedItems containsSemiMixedTypes="0" containsString="0" containsNumber="1" minValue="6.6860465116279073" maxValue="7"/>
    </cacheField>
    <cacheField name="USD $ " numFmtId="44">
      <sharedItems containsSemiMixedTypes="0" containsString="0" containsNumber="1" minValue="672" maxValue="14700"/>
    </cacheField>
    <cacheField name="AURU" numFmtId="44">
      <sharedItems containsString="0" containsBlank="1" containsNumber="1" containsInteger="1" minValue="55" maxValue="100"/>
    </cacheField>
    <cacheField name="ATPLACE" numFmtId="44">
      <sharedItems containsNonDate="0" containsString="0" containsBlank="1"/>
    </cacheField>
    <cacheField name="TOTAL" numFmtId="44">
      <sharedItems containsSemiMixedTypes="0" containsString="0" containsNumber="1" minValue="672" maxValue="14700"/>
    </cacheField>
    <cacheField name="AURU2" numFmtId="44">
      <sharedItems containsString="0" containsBlank="1" containsNumber="1" minValue="-71.25" maxValue="-71.25"/>
    </cacheField>
    <cacheField name="ATPLACE2" numFmtId="44">
      <sharedItems containsNonDate="0" containsString="0" containsBlank="1"/>
    </cacheField>
    <cacheField name="ESTIBA" numFmtId="44">
      <sharedItems containsNonDate="0" containsString="0" containsBlank="1"/>
    </cacheField>
    <cacheField name="MATERIALES" numFmtId="44">
      <sharedItems containsString="0" containsBlank="1" containsNumber="1" minValue="-719.02" maxValue="-39.869999999999997"/>
    </cacheField>
    <cacheField name="RET. FTE." numFmtId="44">
      <sharedItems containsSemiMixedTypes="0" containsString="0" containsNumber="1" minValue="-147" maxValue="-6.72"/>
    </cacheField>
    <cacheField name="ANTICIPO" numFmtId="44">
      <sharedItems containsNonDate="0" containsString="0" containsBlank="1"/>
    </cacheField>
    <cacheField name=" A DESCONTAR" numFmtId="44">
      <sharedItems containsSemiMixedTypes="0" containsString="0" containsNumber="1" minValue="-819.94999999999993" maxValue="-6.72"/>
    </cacheField>
    <cacheField name="A PAGAR" numFmtId="44">
      <sharedItems containsSemiMixedTypes="0" containsString="0" containsNumber="1" minValue="665.28" maxValue="14553"/>
    </cacheField>
    <cacheField name="PESO" numFmtId="0">
      <sharedItems containsSemiMixedTypes="0" containsString="0" containsNumber="1" containsInteger="1" minValue="43" maxValue="46"/>
    </cacheField>
    <cacheField name="BUQUE" numFmtId="0">
      <sharedItems/>
    </cacheField>
    <cacheField name="CLIENT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P" refreshedDate="44490.456404282406" createdVersion="6" refreshedVersion="6" minRefreshableVersion="3" recordCount="34" xr:uid="{06ACC74B-EAEA-4C77-AA9E-221965AE0C8D}">
  <cacheSource type="worksheet">
    <worksheetSource ref="A35:Z36" sheet="wk 50 lqf"/>
  </cacheSource>
  <cacheFields count="26">
    <cacheField name="CAJAS" numFmtId="0">
      <sharedItems containsSemiMixedTypes="0" containsString="0" containsNumber="1" containsInteger="1" minValue="0" maxValue="3984"/>
    </cacheField>
    <cacheField name="PRODUCTOR" numFmtId="0">
      <sharedItems/>
    </cacheField>
    <cacheField name="FECHA PROCESO" numFmtId="14">
      <sharedItems containsSemiMixedTypes="0" containsNonDate="0" containsDate="1" containsString="0" minDate="2021-10-06T00:00:00" maxDate="2021-10-10T00:00:00"/>
    </cacheField>
    <cacheField name="COMERCIALIZA" numFmtId="0">
      <sharedItems count="9">
        <s v="AGRICOLA SARASOTA "/>
        <s v="ALEX MORAN"/>
        <s v="BOANERGUE PEREIRA "/>
        <s v="DOLY MACAS "/>
        <s v="CELIA GOMEZ "/>
        <s v="HENRY MARTINEZ (ASOP[ROAISLA)"/>
        <s v="OSCAR GOMEZ "/>
        <s v="ROSLET "/>
        <s v="SARA ESTUPINAN "/>
      </sharedItems>
    </cacheField>
    <cacheField name="MARCA" numFmtId="0">
      <sharedItems/>
    </cacheField>
    <cacheField name="EXPORTADOR" numFmtId="0">
      <sharedItems containsBlank="1"/>
    </cacheField>
    <cacheField name="PRECIO" numFmtId="44">
      <sharedItems containsSemiMixedTypes="0" containsString="0" containsNumber="1" minValue="0" maxValue="7.2"/>
    </cacheField>
    <cacheField name="ALICUOTA" numFmtId="44">
      <sharedItems containsString="0" containsBlank="1" containsNumber="1" minValue="0" maxValue="0.15116279069767441"/>
    </cacheField>
    <cacheField name="PRECIO 2" numFmtId="44">
      <sharedItems containsSemiMixedTypes="0" containsString="0" containsNumber="1" minValue="0" maxValue="7.2"/>
    </cacheField>
    <cacheField name="USD $ " numFmtId="44">
      <sharedItems containsSemiMixedTypes="0" containsString="0" containsNumber="1" minValue="0" maxValue="28684.799999999999"/>
    </cacheField>
    <cacheField name="AURU" numFmtId="44">
      <sharedItems containsString="0" containsBlank="1" containsNumber="1" containsInteger="1" minValue="50" maxValue="100"/>
    </cacheField>
    <cacheField name="ATPLACE" numFmtId="44">
      <sharedItems containsString="0" containsBlank="1" containsNumber="1" minValue="45.92" maxValue="57.12"/>
    </cacheField>
    <cacheField name="TOTAL" numFmtId="44">
      <sharedItems containsString="0" containsBlank="1" containsNumber="1" minValue="62.5" maxValue="28784.799999999999"/>
    </cacheField>
    <cacheField name="AURU2" numFmtId="44">
      <sharedItems containsString="0" containsBlank="1" containsNumber="1" minValue="-71.25" maxValue="-35.619999999999997"/>
    </cacheField>
    <cacheField name="ATPLACE2" numFmtId="44">
      <sharedItems containsString="0" containsBlank="1" containsNumber="1" minValue="-71.25" maxValue="-71.25"/>
    </cacheField>
    <cacheField name="ESTIBA" numFmtId="44">
      <sharedItems containsNonDate="0" containsString="0" containsBlank="1"/>
    </cacheField>
    <cacheField name="TRANSP." numFmtId="44">
      <sharedItems containsString="0" containsBlank="1" containsNumber="1" minValue="-597.6" maxValue="0"/>
    </cacheField>
    <cacheField name="TRANSP DE MAT" numFmtId="44">
      <sharedItems containsString="0" containsBlank="1" containsNumber="1" minValue="-1563.5" maxValue="-1563.5"/>
    </cacheField>
    <cacheField name="MATERIALES" numFmtId="44">
      <sharedItems containsString="0" containsBlank="1" containsNumber="1" minValue="-5305.92" maxValue="21.16"/>
    </cacheField>
    <cacheField name="RET. FTE." numFmtId="44">
      <sharedItems containsString="0" containsBlank="1" containsNumber="1" minValue="-286.84800000000001" maxValue="0"/>
    </cacheField>
    <cacheField name="ANTICIPO" numFmtId="44">
      <sharedItems containsString="0" containsBlank="1" containsNumber="1" containsInteger="1" minValue="-2000" maxValue="-2000"/>
    </cacheField>
    <cacheField name=" A DESCONTAR" numFmtId="44">
      <sharedItems containsSemiMixedTypes="0" containsString="0" containsNumber="1" minValue="-7302.9740000000002" maxValue="0"/>
    </cacheField>
    <cacheField name="A PAGAR" numFmtId="44">
      <sharedItems containsString="0" containsBlank="1" containsNumber="1" minValue="0" maxValue="27729.101999999999"/>
    </cacheField>
    <cacheField name="PESO" numFmtId="0">
      <sharedItems containsSemiMixedTypes="0" containsString="0" containsNumber="1" containsInteger="1" minValue="43" maxValue="46"/>
    </cacheField>
    <cacheField name="BUQUE" numFmtId="0">
      <sharedItems/>
    </cacheField>
    <cacheField name="CLIENT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n v="912"/>
    <s v="LUIS PENARANDA "/>
    <d v="2021-09-27T00:00:00"/>
    <x v="0"/>
    <s v="MARCELIEZA AMARILLA"/>
    <s v="GREENEXPORT"/>
    <n v="6.25"/>
    <n v="0.14534883720930233"/>
    <n v="6.6860465116279073"/>
    <n v="6097.6744186046517"/>
    <n v="55"/>
    <m/>
    <n v="6152.6744186046517"/>
    <n v="-71.25"/>
    <m/>
    <m/>
    <n v="-39.869999999999997"/>
    <n v="-60.976744186046517"/>
    <m/>
    <n v="-172.09674418604652"/>
    <n v="5925.5776744186051"/>
    <n v="46"/>
    <s v="CERES THREE "/>
    <m/>
  </r>
  <r>
    <n v="424"/>
    <s v="BOANERGUE PEREIRA "/>
    <d v="2021-09-27T00:00:00"/>
    <x v="1"/>
    <s v="MAESTRO BANANAS "/>
    <s v="GREENEXPORT"/>
    <n v="7"/>
    <m/>
    <n v="7"/>
    <n v="2968"/>
    <n v="100"/>
    <m/>
    <n v="3068"/>
    <n v="-71.25"/>
    <m/>
    <m/>
    <n v="-719.02"/>
    <n v="-29.68"/>
    <m/>
    <n v="-819.94999999999993"/>
    <n v="2148.0500000000002"/>
    <n v="43"/>
    <s v="CERES THREE "/>
    <s v="VKUSVILL STICKER "/>
  </r>
  <r>
    <n v="960"/>
    <s v="BOANERGUE PEREIRA "/>
    <d v="2021-09-27T00:00:00"/>
    <x v="1"/>
    <s v="BANANA STREAM "/>
    <s v="GREENEXPORT"/>
    <n v="7"/>
    <m/>
    <n v="7"/>
    <n v="6720"/>
    <m/>
    <m/>
    <n v="6720"/>
    <m/>
    <m/>
    <m/>
    <m/>
    <n v="-67.2"/>
    <m/>
    <n v="-67.2"/>
    <n v="6652.8"/>
    <n v="46"/>
    <s v="CERES THREE "/>
    <s v="ASIA CARGO STICKER "/>
  </r>
  <r>
    <n v="2100"/>
    <s v="BOANERGUE PEREIRA "/>
    <d v="2021-09-27T00:00:00"/>
    <x v="1"/>
    <s v="BANANA STREAM "/>
    <s v="GREENEXPORT"/>
    <n v="7"/>
    <m/>
    <n v="7"/>
    <n v="14700"/>
    <m/>
    <m/>
    <n v="14700"/>
    <m/>
    <m/>
    <m/>
    <m/>
    <n v="-147"/>
    <m/>
    <n v="-147"/>
    <n v="14553"/>
    <n v="46"/>
    <s v="CERES THREE "/>
    <s v="BARAKA HOLDING STICKER "/>
  </r>
  <r>
    <n v="96"/>
    <s v="BOANERGUE PEREIRA "/>
    <d v="2021-09-27T00:00:00"/>
    <x v="1"/>
    <s v="MARSELIEZA AMARILLA "/>
    <s v="GREENEXPORT"/>
    <n v="7"/>
    <m/>
    <n v="7"/>
    <n v="672"/>
    <m/>
    <m/>
    <n v="672"/>
    <m/>
    <m/>
    <m/>
    <m/>
    <n v="-6.72"/>
    <m/>
    <n v="-6.72"/>
    <n v="665.28"/>
    <n v="46"/>
    <s v="CERES THREE "/>
    <m/>
  </r>
  <r>
    <n v="154"/>
    <s v="BOANERGUE PEREIRA "/>
    <d v="2021-09-27T00:00:00"/>
    <x v="1"/>
    <s v="BANANA STREAM"/>
    <s v="GREENEXPORT"/>
    <n v="7"/>
    <m/>
    <n v="7"/>
    <n v="1078"/>
    <m/>
    <m/>
    <n v="1078"/>
    <m/>
    <m/>
    <m/>
    <m/>
    <n v="-10.78"/>
    <m/>
    <n v="-10.78"/>
    <n v="1067.22"/>
    <n v="46"/>
    <s v="CERES THREE "/>
    <s v="VKUSVILL STICKER "/>
  </r>
  <r>
    <n v="424"/>
    <s v="BOANERGUE PEREIRA "/>
    <d v="2021-09-28T00:00:00"/>
    <x v="1"/>
    <s v="BANANA STREAM"/>
    <s v="GREENEXPORT"/>
    <n v="7"/>
    <m/>
    <n v="7"/>
    <n v="2968"/>
    <m/>
    <m/>
    <n v="2968"/>
    <n v="-71.25"/>
    <m/>
    <m/>
    <m/>
    <n v="-29.68"/>
    <m/>
    <n v="-100.93"/>
    <n v="2867.07"/>
    <n v="43"/>
    <s v="CERES THREE "/>
    <s v="VKUSVILL STICKER 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n v="819"/>
    <s v="AGRICOLA SARASOTA "/>
    <d v="2021-10-06T00:00:00"/>
    <x v="0"/>
    <s v="BANANA STREAM "/>
    <s v="AURUMAGRI "/>
    <n v="6.5"/>
    <n v="0.15116279069767441"/>
    <n v="6.5"/>
    <n v="5323.5"/>
    <m/>
    <m/>
    <n v="5323.5"/>
    <m/>
    <m/>
    <m/>
    <m/>
    <m/>
    <n v="-41.84"/>
    <n v="-194.51"/>
    <m/>
    <n v="-236.35"/>
    <n v="5087.1499999999996"/>
    <n v="43"/>
    <s v="KNUD REEFER 636"/>
    <s v="STICKER ELEMENT "/>
  </r>
  <r>
    <n v="1176"/>
    <s v="AGRICOLA SARASOTA "/>
    <d v="2021-10-06T00:00:00"/>
    <x v="0"/>
    <s v="MAESTRO BANANAS "/>
    <s v="AURUMAGRI "/>
    <n v="6.5"/>
    <n v="0.15116279069767441"/>
    <n v="6.5"/>
    <n v="7644"/>
    <m/>
    <n v="45.92"/>
    <n v="7689.92"/>
    <m/>
    <n v="-71.25"/>
    <m/>
    <m/>
    <m/>
    <m/>
    <m/>
    <m/>
    <n v="-71.25"/>
    <n v="7572.75"/>
    <n v="43"/>
    <s v="KNUD REEFER 636"/>
    <s v="STICKER VKUSVIL "/>
  </r>
  <r>
    <n v="500"/>
    <s v="JORGE LUIS CEDEÑO"/>
    <d v="2021-10-06T00:00:00"/>
    <x v="1"/>
    <s v="MARSELIEZA AZUL"/>
    <s v="AURUMAGRI "/>
    <n v="6.3"/>
    <n v="0.14651162790697675"/>
    <n v="6.3"/>
    <n v="3150"/>
    <m/>
    <m/>
    <n v="3150"/>
    <m/>
    <n v="-71.25"/>
    <m/>
    <m/>
    <m/>
    <n v="-25.6"/>
    <n v="-31.5"/>
    <m/>
    <n v="-128.35"/>
    <n v="3021.65"/>
    <n v="43"/>
    <s v="KNUD REEFER 636"/>
    <s v="STICKER VKUSVIL "/>
  </r>
  <r>
    <n v="0"/>
    <s v="BOANERGUE PEREIRA "/>
    <d v="2021-10-06T00:00:00"/>
    <x v="2"/>
    <s v="BANANA STREAM "/>
    <m/>
    <n v="7.2"/>
    <m/>
    <n v="7.2"/>
    <n v="0"/>
    <m/>
    <m/>
    <m/>
    <m/>
    <m/>
    <m/>
    <m/>
    <m/>
    <m/>
    <n v="0"/>
    <m/>
    <n v="0"/>
    <n v="0"/>
    <n v="46"/>
    <s v="KNUD REEFER 636"/>
    <m/>
  </r>
  <r>
    <n v="1632"/>
    <s v="BOANERGUE PEREIRA "/>
    <d v="2021-10-06T00:00:00"/>
    <x v="2"/>
    <s v="BANANA STREAM "/>
    <s v="GREENEXPORT"/>
    <n v="7.2"/>
    <m/>
    <n v="7.2"/>
    <n v="11750.4"/>
    <n v="100"/>
    <m/>
    <n v="11850.4"/>
    <n v="-71.25"/>
    <m/>
    <m/>
    <n v="-244.8"/>
    <n v="-1563.5"/>
    <n v="-5305.92"/>
    <n v="-117.504"/>
    <m/>
    <n v="-7302.9740000000002"/>
    <n v="4447.4259999999995"/>
    <n v="46"/>
    <s v="KNUD REEFER 636"/>
    <s v="LLC “ELIT TUR”"/>
  </r>
  <r>
    <n v="240"/>
    <s v="BOANERGUE PEREIRA "/>
    <d v="2021-10-06T00:00:00"/>
    <x v="2"/>
    <s v="MARZELIEZA AMARILLA "/>
    <s v="AURUMAGRI "/>
    <n v="7.2"/>
    <m/>
    <n v="7.2"/>
    <n v="1728"/>
    <m/>
    <m/>
    <n v="1728"/>
    <m/>
    <m/>
    <m/>
    <n v="-36"/>
    <m/>
    <m/>
    <n v="-17.28"/>
    <m/>
    <n v="-53.28"/>
    <n v="1674.72"/>
    <n v="46"/>
    <s v="KNUD REEFER 636"/>
    <s v="LLC &quot;GULDASTI GONCHI&quot;"/>
  </r>
  <r>
    <n v="768"/>
    <s v="BOANERGUE PEREIRA "/>
    <d v="2021-10-06T00:00:00"/>
    <x v="2"/>
    <s v="MARZELIEZA AMARILLA "/>
    <s v="AURUMAGRI "/>
    <n v="7.2"/>
    <m/>
    <n v="7.2"/>
    <n v="5529.6"/>
    <m/>
    <m/>
    <n v="5529.6"/>
    <m/>
    <m/>
    <m/>
    <n v="-115.2"/>
    <m/>
    <m/>
    <n v="-55.296000000000006"/>
    <m/>
    <n v="-170.49600000000001"/>
    <n v="5359.1040000000003"/>
    <n v="46"/>
    <s v="KNUD REEFER 636"/>
    <s v="LLC &quot;GULDASTI GONCHI&quot;"/>
  </r>
  <r>
    <n v="1008"/>
    <s v="BOANERGUE PEREIRA "/>
    <d v="2021-10-06T00:00:00"/>
    <x v="2"/>
    <s v="MARZELIEZA AMARILLA "/>
    <s v="GREENEXPORT"/>
    <n v="7.2"/>
    <m/>
    <n v="7.2"/>
    <n v="7257.6"/>
    <m/>
    <m/>
    <n v="7257.6"/>
    <m/>
    <m/>
    <m/>
    <n v="-151.19999999999999"/>
    <m/>
    <m/>
    <n v="-72.576000000000008"/>
    <m/>
    <n v="-223.77600000000001"/>
    <n v="7033.8240000000005"/>
    <n v="46"/>
    <s v="KNUD REEFER 636"/>
    <s v="LLC &quot;KHIRS&quot;"/>
  </r>
  <r>
    <n v="1008"/>
    <s v="BOANERGUE PEREIRA "/>
    <d v="2021-10-06T00:00:00"/>
    <x v="2"/>
    <s v="MARZELIEZA AMARILLA "/>
    <s v="GREENEXPORT"/>
    <n v="7.2"/>
    <m/>
    <n v="7.2"/>
    <n v="7257.6"/>
    <m/>
    <m/>
    <n v="7257.6"/>
    <m/>
    <m/>
    <m/>
    <n v="-151.19999999999999"/>
    <m/>
    <m/>
    <n v="-72.576000000000008"/>
    <m/>
    <n v="-223.77600000000001"/>
    <n v="7033.8240000000005"/>
    <n v="46"/>
    <s v="KNUD REEFER 636"/>
    <s v="LLC «ELITE TIJORAT»"/>
  </r>
  <r>
    <n v="2832"/>
    <s v="BOANERGUE PEREIRA "/>
    <d v="2021-10-06T00:00:00"/>
    <x v="2"/>
    <s v="MAESTRO BANANAS "/>
    <s v="AURUMAGRI "/>
    <n v="7.2"/>
    <m/>
    <n v="7.2"/>
    <n v="20390.400000000001"/>
    <n v="100"/>
    <m/>
    <n v="20490.400000000001"/>
    <n v="-71.25"/>
    <m/>
    <m/>
    <n v="-424.8"/>
    <m/>
    <m/>
    <n v="-203.90400000000002"/>
    <m/>
    <n v="-699.95400000000006"/>
    <n v="19690.446"/>
    <n v="46"/>
    <s v="KNUD REEFER 636"/>
    <s v="LLC SAYRY VOSE"/>
  </r>
  <r>
    <n v="3120"/>
    <s v="BOANERGUE PEREIRA "/>
    <d v="2021-10-06T00:00:00"/>
    <x v="2"/>
    <s v="MAESTRO BANANAS "/>
    <s v="GREENEXPORT"/>
    <n v="7.2"/>
    <m/>
    <n v="7.2"/>
    <n v="22464"/>
    <n v="100"/>
    <m/>
    <n v="22564"/>
    <n v="-71.25"/>
    <m/>
    <m/>
    <n v="-468"/>
    <m/>
    <m/>
    <n v="-224.64000000000001"/>
    <m/>
    <n v="-763.89"/>
    <n v="21700.11"/>
    <n v="46"/>
    <s v="KNUD REEFER 636"/>
    <s v="“TIJORAT EKSPRESS” LLC"/>
  </r>
  <r>
    <n v="912"/>
    <s v="BOANERGUE PEREIRA "/>
    <d v="2021-10-06T00:00:00"/>
    <x v="2"/>
    <s v="MAESTRO BANANAS "/>
    <s v="GREENEXPORT"/>
    <n v="7.2"/>
    <m/>
    <n v="7.2"/>
    <n v="6566.4000000000005"/>
    <m/>
    <m/>
    <n v="6566.4000000000005"/>
    <m/>
    <m/>
    <m/>
    <n v="-136.80000000000001"/>
    <m/>
    <m/>
    <n v="-65.664000000000001"/>
    <m/>
    <n v="-202.464"/>
    <n v="6363.9360000000006"/>
    <n v="46"/>
    <s v="KNUD REEFER 636"/>
    <s v="“TIJORAT EKSPRESS” LLC"/>
  </r>
  <r>
    <n v="0"/>
    <s v="BOANERGUE PEREIRA "/>
    <d v="2021-10-07T00:00:00"/>
    <x v="2"/>
    <s v="MAESTRO BANANAS "/>
    <m/>
    <n v="7.2"/>
    <m/>
    <n v="7.2"/>
    <n v="0"/>
    <m/>
    <m/>
    <m/>
    <m/>
    <m/>
    <m/>
    <n v="0"/>
    <m/>
    <m/>
    <n v="0"/>
    <m/>
    <n v="0"/>
    <n v="0"/>
    <n v="46"/>
    <s v="KNUD REEFER 636"/>
    <m/>
  </r>
  <r>
    <n v="3984"/>
    <s v="BOANERGUE PEREIRA "/>
    <d v="2021-10-07T00:00:00"/>
    <x v="2"/>
    <s v="BANANA STREAM "/>
    <s v="AURUMAGRI "/>
    <n v="7.2"/>
    <m/>
    <n v="7.2"/>
    <n v="28684.799999999999"/>
    <n v="100"/>
    <m/>
    <n v="28784.799999999999"/>
    <n v="-71.25"/>
    <m/>
    <m/>
    <n v="-597.6"/>
    <m/>
    <m/>
    <n v="-286.84800000000001"/>
    <m/>
    <n v="-955.69800000000009"/>
    <n v="27729.101999999999"/>
    <n v="43"/>
    <s v="KNUD REEFER 636"/>
    <s v="FRUIT TERMINAL STICKER "/>
  </r>
  <r>
    <n v="0"/>
    <s v="BOANERGUE PEREIRA "/>
    <d v="2021-10-07T00:00:00"/>
    <x v="2"/>
    <s v="BANANA STREAM "/>
    <m/>
    <n v="7.2"/>
    <m/>
    <n v="7.2"/>
    <n v="0"/>
    <m/>
    <m/>
    <m/>
    <m/>
    <m/>
    <m/>
    <n v="0"/>
    <m/>
    <m/>
    <n v="0"/>
    <m/>
    <n v="0"/>
    <n v="0"/>
    <n v="46"/>
    <s v="KNUD REEFER 636"/>
    <m/>
  </r>
  <r>
    <n v="1248"/>
    <s v="BOANERGUE PEREIRA "/>
    <d v="2021-10-07T00:00:00"/>
    <x v="2"/>
    <s v="BANANA STREAM "/>
    <s v="GREENEXPORT"/>
    <n v="7.2"/>
    <m/>
    <n v="7.2"/>
    <n v="8985.6"/>
    <n v="100"/>
    <m/>
    <n v="9085.6"/>
    <n v="-71.25"/>
    <m/>
    <m/>
    <n v="-187.2"/>
    <m/>
    <m/>
    <n v="-89.856000000000009"/>
    <m/>
    <n v="-348.30599999999998"/>
    <n v="8637.2939999999999"/>
    <n v="46"/>
    <s v="KNUD REEFER 636"/>
    <s v="LLC “ELIT TUR”"/>
  </r>
  <r>
    <n v="1538"/>
    <s v="BOANERGUE PEREIRA "/>
    <d v="2021-10-07T00:00:00"/>
    <x v="2"/>
    <s v="MARSELIEZA AZUL"/>
    <s v="AURUMAGRI "/>
    <n v="7.2"/>
    <m/>
    <n v="7.2"/>
    <n v="11073.6"/>
    <m/>
    <m/>
    <n v="11073.6"/>
    <m/>
    <m/>
    <m/>
    <n v="-230.7"/>
    <m/>
    <m/>
    <n v="-110.736"/>
    <m/>
    <n v="-341.43599999999998"/>
    <n v="10732.164000000001"/>
    <n v="43"/>
    <s v="KNUD REEFER 636"/>
    <s v="STICKER VKUSVIL "/>
  </r>
  <r>
    <n v="1220"/>
    <s v="BOANERGUE PEREIRA "/>
    <d v="2021-10-07T00:00:00"/>
    <x v="2"/>
    <s v="BANANA STREAM "/>
    <s v="AURUMAGRI "/>
    <n v="7.2"/>
    <m/>
    <n v="7.2"/>
    <n v="8784"/>
    <m/>
    <m/>
    <n v="8784"/>
    <m/>
    <m/>
    <m/>
    <n v="-183"/>
    <m/>
    <m/>
    <n v="-87.84"/>
    <m/>
    <n v="-270.84000000000003"/>
    <n v="8513.16"/>
    <n v="43"/>
    <s v="KNUD REEFER 636"/>
    <s v="STICKER ELEMENT "/>
  </r>
  <r>
    <n v="144"/>
    <s v="BOANERGUE PEREIRA "/>
    <d v="2021-10-08T00:00:00"/>
    <x v="2"/>
    <s v="BANANA STREAM "/>
    <s v="GREENEXPORT"/>
    <n v="7.2"/>
    <m/>
    <n v="7.2"/>
    <n v="1036.8"/>
    <n v="50"/>
    <m/>
    <n v="1086.8"/>
    <n v="-71.25"/>
    <m/>
    <m/>
    <n v="-21.6"/>
    <m/>
    <m/>
    <n v="-10.368"/>
    <m/>
    <n v="-103.21799999999999"/>
    <n v="933.58199999999999"/>
    <n v="46"/>
    <s v="KNUD REEFER 636"/>
    <s v="LLC “ELIT TUR”"/>
  </r>
  <r>
    <n v="192"/>
    <s v="BOANERGUE PEREIRA "/>
    <d v="2021-10-08T00:00:00"/>
    <x v="2"/>
    <s v="MAESTRO BANANAS "/>
    <s v="AURUMAGRI"/>
    <n v="7.2"/>
    <m/>
    <n v="7.2"/>
    <n v="1382.4"/>
    <m/>
    <m/>
    <n v="1382.4"/>
    <m/>
    <m/>
    <m/>
    <n v="-28.8"/>
    <m/>
    <m/>
    <n v="-13.824000000000002"/>
    <m/>
    <n v="-42.624000000000002"/>
    <n v="1339.7760000000001"/>
    <n v="46"/>
    <s v="KNUD REEFER 636"/>
    <s v="LLC SAYRY VOSE"/>
  </r>
  <r>
    <n v="336"/>
    <s v="BOANERGUE PEREIRA "/>
    <d v="2021-10-08T00:00:00"/>
    <x v="2"/>
    <s v="BANANA STREAM "/>
    <s v="AURUMAGRI"/>
    <n v="7.2"/>
    <m/>
    <n v="7.2"/>
    <n v="2419.2000000000003"/>
    <m/>
    <m/>
    <n v="2419.2000000000003"/>
    <m/>
    <m/>
    <m/>
    <n v="-50.4"/>
    <m/>
    <m/>
    <n v="-24.192000000000004"/>
    <m/>
    <n v="-74.591999999999999"/>
    <n v="2344.6080000000002"/>
    <n v="43"/>
    <s v="KNUD REEFER 636"/>
    <s v="FRUIT TERMINAL STICKER "/>
  </r>
  <r>
    <n v="720"/>
    <s v="BOANERGUE PEREIRA "/>
    <d v="2021-10-08T00:00:00"/>
    <x v="2"/>
    <s v="MARSELIEZA AMARILLA"/>
    <s v="GREENEXPORT"/>
    <n v="7.2"/>
    <m/>
    <n v="7.2"/>
    <n v="5184"/>
    <m/>
    <m/>
    <n v="5184"/>
    <m/>
    <m/>
    <m/>
    <n v="-108"/>
    <m/>
    <m/>
    <n v="-51.84"/>
    <m/>
    <n v="-159.84"/>
    <n v="5024.16"/>
    <n v="46"/>
    <s v="KNUD REEFER 636"/>
    <s v="“TIJORAT EKSPRESS” LLC"/>
  </r>
  <r>
    <n v="79"/>
    <s v="BOANERGUE PEREIRA "/>
    <d v="2021-10-08T00:00:00"/>
    <x v="2"/>
    <s v="BANANA STREAM "/>
    <s v="AURUMAGRI"/>
    <n v="7.2"/>
    <m/>
    <n v="7.2"/>
    <n v="568.80000000000007"/>
    <m/>
    <m/>
    <n v="568.80000000000007"/>
    <m/>
    <m/>
    <m/>
    <n v="-11.85"/>
    <m/>
    <m/>
    <n v="-5.6880000000000006"/>
    <m/>
    <n v="-17.538"/>
    <n v="551.26200000000006"/>
    <n v="43"/>
    <s v="KNUD REEFER 636"/>
    <s v="STICKER ELEMENT "/>
  </r>
  <r>
    <n v="0"/>
    <s v="YELSIN ABRIL  CORTE 11H "/>
    <d v="2021-10-07T00:00:00"/>
    <x v="3"/>
    <s v="MARSELIEZA AZUL"/>
    <m/>
    <n v="0"/>
    <n v="0"/>
    <n v="0"/>
    <n v="0"/>
    <m/>
    <m/>
    <m/>
    <n v="-71.25"/>
    <m/>
    <m/>
    <m/>
    <m/>
    <m/>
    <n v="0"/>
    <m/>
    <n v="-71.25"/>
    <m/>
    <n v="43"/>
    <s v="KNUD REEFER 636"/>
    <s v="STICKER VKUSVIL "/>
  </r>
  <r>
    <n v="324"/>
    <s v="CELIA GOMEZ "/>
    <d v="2021-10-06T00:00:00"/>
    <x v="4"/>
    <s v="MAESTRO BANANAS "/>
    <s v="AURUMAGRI "/>
    <n v="6.25"/>
    <n v="0.14534883720930233"/>
    <n v="6.25"/>
    <n v="2025"/>
    <m/>
    <m/>
    <n v="2025"/>
    <n v="-35.619999999999997"/>
    <m/>
    <m/>
    <m/>
    <m/>
    <n v="-44.97"/>
    <n v="-20.25"/>
    <m/>
    <n v="-100.84"/>
    <n v="1924.16"/>
    <n v="43"/>
    <s v="KNUD REEFER 636"/>
    <s v="STICKER VKUSVIL "/>
  </r>
  <r>
    <n v="1350"/>
    <s v="LEONOR CHUVA"/>
    <d v="2021-10-07T00:00:00"/>
    <x v="5"/>
    <s v="BANANA STREAM "/>
    <s v="AURUMAGRI "/>
    <n v="6.25"/>
    <n v="0.14534883720930233"/>
    <n v="6.25"/>
    <n v="8437.5"/>
    <m/>
    <n v="55"/>
    <n v="8492.5"/>
    <n v="-71.25"/>
    <m/>
    <m/>
    <m/>
    <m/>
    <n v="-36.93"/>
    <m/>
    <n v="-2000"/>
    <n v="-2108.1799999999998"/>
    <n v="6329.32"/>
    <n v="43"/>
    <s v="KNUD REEFER 636"/>
    <s v="STICKER ELEMENT "/>
  </r>
  <r>
    <n v="203"/>
    <s v="OSCAR GOMEZ "/>
    <d v="2021-10-06T00:00:00"/>
    <x v="6"/>
    <s v="MAESTRO BANANAS "/>
    <s v="AURUMAGRI "/>
    <n v="6.25"/>
    <n v="0.14534883720930233"/>
    <n v="6.25"/>
    <n v="1268.75"/>
    <m/>
    <m/>
    <n v="1268.75"/>
    <n v="-35.630000000000003"/>
    <m/>
    <m/>
    <m/>
    <m/>
    <n v="-42.45"/>
    <n v="-12.6875"/>
    <m/>
    <n v="-90.767500000000013"/>
    <n v="1177.9825000000001"/>
    <n v="43"/>
    <s v="KNUD REEFER 636"/>
    <s v="STICKER VKUSVIL "/>
  </r>
  <r>
    <n v="685"/>
    <s v="ROOSVELT PAZMINO "/>
    <d v="2021-10-07T00:00:00"/>
    <x v="7"/>
    <s v="MARSELIEZA AZUL"/>
    <s v="AURUMAGRI "/>
    <n v="6.25"/>
    <n v="0.14534883720930233"/>
    <n v="6.25"/>
    <n v="4281.25"/>
    <m/>
    <m/>
    <n v="4281.25"/>
    <n v="-71.25"/>
    <m/>
    <m/>
    <m/>
    <m/>
    <n v="21.16"/>
    <m/>
    <m/>
    <n v="-50.09"/>
    <n v="4231.16"/>
    <n v="43"/>
    <s v="KNUD REEFER 636"/>
    <s v="STICKER VKUSVIL "/>
  </r>
  <r>
    <n v="1924"/>
    <s v="ROOSVELT PAZMINO "/>
    <d v="2021-10-08T00:00:00"/>
    <x v="7"/>
    <s v="MARSELIEZA AZUL"/>
    <s v="AURUMAGRI "/>
    <n v="6.1"/>
    <n v="0.14186046511627906"/>
    <n v="6.1"/>
    <n v="11736.4"/>
    <n v="50"/>
    <m/>
    <n v="11786.4"/>
    <n v="-71.25"/>
    <m/>
    <m/>
    <m/>
    <m/>
    <m/>
    <m/>
    <m/>
    <n v="-71.25"/>
    <n v="11665.15"/>
    <n v="43"/>
    <s v="KNUD REEFER 636"/>
    <s v="STICKER VKUSVIL "/>
  </r>
  <r>
    <n v="500"/>
    <s v="ROOSVELT PAZMINO "/>
    <d v="2021-10-08T00:00:00"/>
    <x v="7"/>
    <s v="MARSELIEZA AZUL"/>
    <s v="AURUMAGRI "/>
    <n v="6.1"/>
    <n v="0.14186046511627906"/>
    <n v="6.1"/>
    <n v="3050"/>
    <n v="50"/>
    <m/>
    <n v="3100"/>
    <n v="-71.25"/>
    <m/>
    <m/>
    <m/>
    <m/>
    <m/>
    <m/>
    <m/>
    <n v="-71.25"/>
    <n v="2978.75"/>
    <n v="43"/>
    <s v="KNUD REEFER 636"/>
    <s v="STICKER VKUSVIL "/>
  </r>
  <r>
    <n v="288"/>
    <s v="JAIME DELGADO"/>
    <d v="2021-10-09T00:00:00"/>
    <x v="7"/>
    <s v="MARSELIEZA AMARILLA"/>
    <s v="GREENEXPORT"/>
    <n v="6"/>
    <n v="0.13953488372093023"/>
    <n v="6.4186046511627906"/>
    <n v="1848.5581395348836"/>
    <n v="50"/>
    <m/>
    <n v="1898.5581395348836"/>
    <n v="-71.25"/>
    <m/>
    <m/>
    <m/>
    <m/>
    <m/>
    <m/>
    <m/>
    <n v="-71.25"/>
    <n v="1777.3081395348836"/>
    <n v="46"/>
    <s v="KNUD REEFER 636"/>
    <s v="“TIJORAT EKSPRESS” LLC"/>
  </r>
  <r>
    <n v="500"/>
    <s v="SARA ESTUPINAN "/>
    <d v="2021-10-06T00:00:00"/>
    <x v="8"/>
    <s v="BANANA STREAM "/>
    <s v="AURUMAGRI "/>
    <n v="5.5"/>
    <n v="0.12790697674418605"/>
    <n v="5.5"/>
    <n v="2750"/>
    <m/>
    <n v="57.12"/>
    <n v="2807.12"/>
    <m/>
    <n v="-71.25"/>
    <m/>
    <m/>
    <m/>
    <n v="-46.09"/>
    <n v="-27.5"/>
    <m/>
    <n v="-144.84"/>
    <n v="2605.16"/>
    <n v="43"/>
    <s v="KNUD REEFER 636"/>
    <s v="STICKER ELEMENT "/>
  </r>
  <r>
    <n v="332"/>
    <s v="SARA ESTUPINAN "/>
    <d v="2021-10-06T00:00:00"/>
    <x v="8"/>
    <s v="BANANA STREAM "/>
    <s v="AURUMAGRI "/>
    <n v="6.25"/>
    <n v="0.14534883720930233"/>
    <n v="6.25"/>
    <n v="2075"/>
    <m/>
    <m/>
    <n v="2075"/>
    <m/>
    <m/>
    <m/>
    <m/>
    <m/>
    <m/>
    <n v="-20.75"/>
    <m/>
    <n v="-20.75"/>
    <n v="2054.25"/>
    <n v="43"/>
    <s v="KNUD REEFER 636"/>
    <s v="STICKER ELEMENT "/>
  </r>
  <r>
    <n v="10"/>
    <s v="SARA ESTUPINAN "/>
    <d v="2021-10-06T00:00:00"/>
    <x v="8"/>
    <s v="MARSELIEZA AZUL"/>
    <s v="AURUMAGRI "/>
    <n v="6.25"/>
    <n v="0.14534883720930233"/>
    <n v="6.25"/>
    <n v="62.5"/>
    <m/>
    <m/>
    <n v="62.5"/>
    <m/>
    <m/>
    <m/>
    <m/>
    <m/>
    <m/>
    <n v="-0.625"/>
    <m/>
    <n v="-0.625"/>
    <n v="61.875"/>
    <n v="43"/>
    <s v="KNUD REEFER 636"/>
    <s v="STICKER VKUSVIL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B064AC3-F0E2-4054-BAC1-4137BAD7DD81}" name="TablaDinámica1" cacheId="5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I13" firstHeaderRow="0" firstDataRow="1" firstDataCol="1"/>
  <pivotFields count="26">
    <pivotField showAll="0"/>
    <pivotField showAll="0"/>
    <pivotField numFmtId="14" showAll="0"/>
    <pivotField axis="axisRow" showAll="0">
      <items count="10">
        <item x="0"/>
        <item x="1"/>
        <item x="2"/>
        <item x="4"/>
        <item x="3"/>
        <item x="5"/>
        <item x="6"/>
        <item x="7"/>
        <item x="8"/>
        <item t="default"/>
      </items>
    </pivotField>
    <pivotField showAll="0"/>
    <pivotField showAll="0"/>
    <pivotField numFmtId="44" showAll="0"/>
    <pivotField showAll="0"/>
    <pivotField numFmtId="44" showAll="0"/>
    <pivotField dataField="1" numFmtId="44" showAll="0"/>
    <pivotField showAll="0"/>
    <pivotField showAll="0"/>
    <pivotField showAll="0"/>
    <pivotField dataField="1" showAll="0"/>
    <pivotField dataField="1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numFmtId="44" showAll="0"/>
    <pivotField showAll="0"/>
    <pivotField showAll="0"/>
    <pivotField showAll="0"/>
    <pivotField showAll="0"/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Suma de USD $ " fld="9" baseField="0" baseItem="0"/>
    <dataField name="Suma de AURU2" fld="13" baseField="0" baseItem="0"/>
    <dataField name="Suma de ATPLACE2" fld="14" baseField="0" baseItem="0"/>
    <dataField name="Suma de RET. FTE." fld="19" baseField="0" baseItem="0"/>
    <dataField name="Suma de TRANSP." fld="16" baseField="0" baseItem="0"/>
    <dataField name="Suma de TRANSP DE MAT" fld="17" baseField="0" baseItem="0"/>
    <dataField name="Suma de ANTICIPO" fld="20" baseField="0" baseItem="0"/>
    <dataField name="Suma de MATERIALES" fld="1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0FAD3AF-3203-4693-A1B1-457D56444A03}" name="TablaDinámica7" cacheId="5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6" firstHeaderRow="1" firstDataRow="1" firstDataCol="1"/>
  <pivotFields count="24">
    <pivotField showAll="0"/>
    <pivotField showAll="0"/>
    <pivotField numFmtId="14" showAll="0"/>
    <pivotField axis="axisRow" showAll="0">
      <items count="3">
        <item x="1"/>
        <item x="0"/>
        <item t="default"/>
      </items>
    </pivotField>
    <pivotField showAll="0"/>
    <pivotField showAll="0"/>
    <pivotField numFmtId="44" showAll="0"/>
    <pivotField showAll="0"/>
    <pivotField numFmtId="44" showAll="0"/>
    <pivotField numFmtId="44" showAll="0"/>
    <pivotField showAll="0"/>
    <pivotField showAll="0"/>
    <pivotField numFmtId="44" showAll="0"/>
    <pivotField showAll="0"/>
    <pivotField showAll="0"/>
    <pivotField showAll="0"/>
    <pivotField showAll="0"/>
    <pivotField numFmtId="44" showAll="0"/>
    <pivotField showAll="0"/>
    <pivotField numFmtId="44" showAll="0"/>
    <pivotField dataField="1" numFmtId="44" showAll="0"/>
    <pivotField showAll="0"/>
    <pivotField showAll="0"/>
    <pivotField showAll="0"/>
  </pivotFields>
  <rowFields count="1">
    <field x="3"/>
  </rowFields>
  <rowItems count="3">
    <i>
      <x/>
    </i>
    <i>
      <x v="1"/>
    </i>
    <i t="grand">
      <x/>
    </i>
  </rowItems>
  <colItems count="1">
    <i/>
  </colItems>
  <dataFields count="1">
    <dataField name="Suma de A PAGAR" fld="2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DEEC8-F052-4F9F-A1DF-232C24305532}">
  <dimension ref="A1:Z86"/>
  <sheetViews>
    <sheetView topLeftCell="A31" workbookViewId="0">
      <pane ySplit="3" topLeftCell="A90" activePane="bottomLeft" state="frozen"/>
      <selection activeCell="A31" sqref="A31"/>
      <selection pane="bottomLeft" activeCell="I34" sqref="I34:P83"/>
    </sheetView>
  </sheetViews>
  <sheetFormatPr baseColWidth="10" defaultRowHeight="15" x14ac:dyDescent="0.25"/>
  <cols>
    <col min="1" max="1" width="6" customWidth="1"/>
    <col min="2" max="2" width="16.28515625" customWidth="1"/>
    <col min="3" max="3" width="8.42578125" style="6" customWidth="1"/>
    <col min="4" max="4" width="14" customWidth="1"/>
    <col min="6" max="6" width="10.42578125" customWidth="1"/>
    <col min="7" max="7" width="12" style="7" bestFit="1" customWidth="1"/>
    <col min="8" max="8" width="10.5703125" customWidth="1"/>
    <col min="9" max="9" width="6.85546875" customWidth="1"/>
    <col min="10" max="10" width="8.5703125" customWidth="1"/>
    <col min="11" max="11" width="10.42578125" customWidth="1"/>
    <col min="12" max="12" width="8.5703125" customWidth="1"/>
    <col min="13" max="13" width="10" style="7" customWidth="1"/>
    <col min="14" max="14" width="8.140625" customWidth="1"/>
    <col min="15" max="15" width="7.5703125" customWidth="1"/>
    <col min="16" max="17" width="7.42578125" customWidth="1"/>
    <col min="18" max="18" width="10.85546875" customWidth="1"/>
    <col min="19" max="19" width="7.85546875" customWidth="1"/>
    <col min="20" max="20" width="9" customWidth="1"/>
    <col min="21" max="21" width="10.7109375" customWidth="1"/>
    <col min="22" max="22" width="8.5703125" customWidth="1"/>
    <col min="23" max="23" width="11.140625" bestFit="1" customWidth="1"/>
    <col min="24" max="24" width="6" customWidth="1"/>
  </cols>
  <sheetData>
    <row r="1" spans="1:1" x14ac:dyDescent="0.25">
      <c r="A1" s="5" t="s">
        <v>21</v>
      </c>
    </row>
    <row r="2" spans="1:1" x14ac:dyDescent="0.25">
      <c r="A2" s="5" t="s">
        <v>23</v>
      </c>
    </row>
    <row r="3" spans="1:1" x14ac:dyDescent="0.25">
      <c r="A3" s="5" t="s">
        <v>22</v>
      </c>
    </row>
    <row r="4" spans="1:1" x14ac:dyDescent="0.25">
      <c r="A4" s="5" t="s">
        <v>89</v>
      </c>
    </row>
    <row r="32" spans="9:18" x14ac:dyDescent="0.25">
      <c r="I32" s="281" t="s">
        <v>76</v>
      </c>
      <c r="J32" s="281"/>
      <c r="N32" s="282" t="s">
        <v>0</v>
      </c>
      <c r="O32" s="282"/>
      <c r="R32" s="1"/>
    </row>
    <row r="33" spans="1:26" x14ac:dyDescent="0.25">
      <c r="A33" s="2" t="s">
        <v>24</v>
      </c>
      <c r="B33" s="2" t="s">
        <v>25</v>
      </c>
      <c r="C33" s="66" t="s">
        <v>1</v>
      </c>
      <c r="D33" s="2" t="s">
        <v>2</v>
      </c>
      <c r="E33" s="2" t="s">
        <v>3</v>
      </c>
      <c r="F33" s="2" t="s">
        <v>4</v>
      </c>
      <c r="G33" s="8" t="s">
        <v>5</v>
      </c>
      <c r="H33" s="2" t="s">
        <v>6</v>
      </c>
      <c r="I33" s="2" t="s">
        <v>7</v>
      </c>
      <c r="J33" s="2" t="s">
        <v>8</v>
      </c>
      <c r="K33" s="2" t="s">
        <v>9</v>
      </c>
      <c r="L33" s="2" t="s">
        <v>10</v>
      </c>
      <c r="M33" s="8" t="s">
        <v>11</v>
      </c>
      <c r="N33" s="2" t="s">
        <v>7</v>
      </c>
      <c r="O33" s="2" t="s">
        <v>8</v>
      </c>
      <c r="P33" s="2" t="s">
        <v>12</v>
      </c>
      <c r="Q33" s="2" t="s">
        <v>13</v>
      </c>
      <c r="R33" s="2" t="s">
        <v>14</v>
      </c>
      <c r="S33" s="3" t="s">
        <v>13</v>
      </c>
      <c r="T33" s="2" t="s">
        <v>15</v>
      </c>
      <c r="U33" s="2" t="s">
        <v>16</v>
      </c>
      <c r="V33" s="2" t="s">
        <v>17</v>
      </c>
      <c r="W33" s="4" t="s">
        <v>14</v>
      </c>
      <c r="X33" s="2" t="s">
        <v>18</v>
      </c>
      <c r="Y33" s="2" t="s">
        <v>19</v>
      </c>
      <c r="Z33" s="2" t="s">
        <v>20</v>
      </c>
    </row>
    <row r="34" spans="1:26" s="9" customFormat="1" ht="12" x14ac:dyDescent="0.2">
      <c r="A34" s="62">
        <v>1008</v>
      </c>
      <c r="B34" s="62" t="s">
        <v>90</v>
      </c>
      <c r="C34" s="67">
        <v>44432</v>
      </c>
      <c r="D34" s="62" t="s">
        <v>91</v>
      </c>
      <c r="E34" s="62" t="s">
        <v>92</v>
      </c>
      <c r="F34" s="62" t="s">
        <v>75</v>
      </c>
      <c r="G34" s="63">
        <v>5</v>
      </c>
      <c r="H34" s="63">
        <f>+G34*A34</f>
        <v>5040</v>
      </c>
      <c r="I34" s="63"/>
      <c r="J34" s="63"/>
      <c r="K34" s="63"/>
      <c r="L34" s="63"/>
      <c r="M34" s="63"/>
      <c r="N34" s="63"/>
      <c r="O34" s="62"/>
      <c r="P34" s="62"/>
      <c r="Q34" s="62"/>
      <c r="R34" s="62"/>
      <c r="S34" s="64"/>
      <c r="T34" s="62"/>
      <c r="U34" s="62"/>
      <c r="V34" s="62"/>
      <c r="W34" s="65"/>
      <c r="X34" s="62"/>
      <c r="Y34" s="62"/>
      <c r="Z34" s="62"/>
    </row>
    <row r="35" spans="1:26" s="9" customFormat="1" ht="12" x14ac:dyDescent="0.2">
      <c r="A35" s="62">
        <v>800</v>
      </c>
      <c r="B35" s="62" t="s">
        <v>32</v>
      </c>
      <c r="C35" s="67">
        <v>44433</v>
      </c>
      <c r="D35" s="62" t="s">
        <v>59</v>
      </c>
      <c r="E35" s="62" t="s">
        <v>72</v>
      </c>
      <c r="F35" s="62" t="s">
        <v>75</v>
      </c>
      <c r="G35" s="63">
        <v>5.5</v>
      </c>
      <c r="H35" s="63">
        <f>+G35*A35</f>
        <v>4400</v>
      </c>
      <c r="I35" s="63"/>
      <c r="J35" s="63"/>
      <c r="K35" s="63"/>
      <c r="L35" s="63"/>
      <c r="M35" s="63"/>
      <c r="N35" s="63"/>
      <c r="O35" s="62"/>
      <c r="P35" s="62"/>
      <c r="Q35" s="62"/>
      <c r="R35" s="62"/>
      <c r="S35" s="64"/>
      <c r="T35" s="62"/>
      <c r="U35" s="62"/>
      <c r="V35" s="62"/>
      <c r="W35" s="65"/>
      <c r="X35" s="62"/>
      <c r="Y35" s="62"/>
      <c r="Z35" s="62"/>
    </row>
    <row r="36" spans="1:26" s="9" customFormat="1" ht="12" x14ac:dyDescent="0.2">
      <c r="A36" s="62">
        <v>48</v>
      </c>
      <c r="B36" s="62" t="s">
        <v>94</v>
      </c>
      <c r="C36" s="67">
        <v>44432</v>
      </c>
      <c r="D36" s="62" t="s">
        <v>91</v>
      </c>
      <c r="E36" s="62" t="s">
        <v>117</v>
      </c>
      <c r="F36" s="62" t="s">
        <v>75</v>
      </c>
      <c r="G36" s="63">
        <v>5</v>
      </c>
      <c r="H36" s="63">
        <f t="shared" ref="H36:H83" si="0">+G36*A36</f>
        <v>240</v>
      </c>
      <c r="I36" s="62"/>
      <c r="J36" s="62"/>
      <c r="K36" s="62"/>
      <c r="L36" s="62"/>
      <c r="M36" s="63"/>
      <c r="N36" s="62"/>
      <c r="O36" s="62"/>
      <c r="P36" s="62"/>
      <c r="Q36" s="62"/>
      <c r="R36" s="62"/>
      <c r="S36" s="64"/>
      <c r="T36" s="62"/>
      <c r="U36" s="62"/>
      <c r="V36" s="62"/>
      <c r="W36" s="65"/>
      <c r="X36" s="62"/>
      <c r="Y36" s="62"/>
      <c r="Z36" s="62"/>
    </row>
    <row r="37" spans="1:26" s="9" customFormat="1" ht="12" x14ac:dyDescent="0.2">
      <c r="A37" s="62">
        <v>480</v>
      </c>
      <c r="B37" s="62" t="s">
        <v>32</v>
      </c>
      <c r="C37" s="67">
        <v>44433</v>
      </c>
      <c r="D37" s="62" t="s">
        <v>59</v>
      </c>
      <c r="E37" s="62" t="s">
        <v>117</v>
      </c>
      <c r="F37" s="62" t="s">
        <v>75</v>
      </c>
      <c r="G37" s="63">
        <v>5.55</v>
      </c>
      <c r="H37" s="63">
        <f t="shared" si="0"/>
        <v>2664</v>
      </c>
      <c r="I37" s="62"/>
      <c r="J37" s="62"/>
      <c r="K37" s="62"/>
      <c r="L37" s="62"/>
      <c r="M37" s="63"/>
      <c r="N37" s="62"/>
      <c r="O37" s="62"/>
      <c r="P37" s="62"/>
      <c r="Q37" s="62"/>
      <c r="R37" s="62"/>
      <c r="S37" s="64"/>
      <c r="T37" s="62"/>
      <c r="U37" s="62"/>
      <c r="V37" s="62"/>
      <c r="W37" s="65"/>
      <c r="X37" s="62"/>
      <c r="Y37" s="62"/>
      <c r="Z37" s="62"/>
    </row>
    <row r="38" spans="1:26" s="9" customFormat="1" ht="12" x14ac:dyDescent="0.2">
      <c r="A38" s="62">
        <v>480</v>
      </c>
      <c r="B38" s="62" t="s">
        <v>32</v>
      </c>
      <c r="C38" s="67">
        <v>44433</v>
      </c>
      <c r="D38" s="62" t="s">
        <v>59</v>
      </c>
      <c r="E38" s="62" t="s">
        <v>117</v>
      </c>
      <c r="F38" s="62" t="s">
        <v>75</v>
      </c>
      <c r="G38" s="63">
        <v>5.55</v>
      </c>
      <c r="H38" s="63">
        <f t="shared" si="0"/>
        <v>2664</v>
      </c>
      <c r="I38" s="62"/>
      <c r="J38" s="62"/>
      <c r="K38" s="62"/>
      <c r="L38" s="62"/>
      <c r="M38" s="63"/>
      <c r="N38" s="62"/>
      <c r="O38" s="62"/>
      <c r="P38" s="62"/>
      <c r="Q38" s="62"/>
      <c r="R38" s="62"/>
      <c r="S38" s="64"/>
      <c r="T38" s="62"/>
      <c r="U38" s="62"/>
      <c r="V38" s="62"/>
      <c r="W38" s="65"/>
      <c r="X38" s="62"/>
      <c r="Y38" s="62"/>
      <c r="Z38" s="62"/>
    </row>
    <row r="39" spans="1:26" s="9" customFormat="1" ht="12" x14ac:dyDescent="0.2">
      <c r="A39" s="62">
        <v>288</v>
      </c>
      <c r="B39" s="62" t="s">
        <v>32</v>
      </c>
      <c r="C39" s="67">
        <v>44433</v>
      </c>
      <c r="D39" s="62" t="s">
        <v>59</v>
      </c>
      <c r="E39" s="62" t="s">
        <v>117</v>
      </c>
      <c r="F39" s="62" t="s">
        <v>75</v>
      </c>
      <c r="G39" s="63">
        <v>5.55</v>
      </c>
      <c r="H39" s="63">
        <f t="shared" si="0"/>
        <v>1598.3999999999999</v>
      </c>
      <c r="I39" s="62"/>
      <c r="J39" s="62"/>
      <c r="K39" s="62"/>
      <c r="L39" s="62"/>
      <c r="M39" s="63"/>
      <c r="N39" s="62"/>
      <c r="O39" s="62"/>
      <c r="P39" s="62"/>
      <c r="Q39" s="62"/>
      <c r="R39" s="62"/>
      <c r="S39" s="64"/>
      <c r="T39" s="62"/>
      <c r="U39" s="62"/>
      <c r="V39" s="62"/>
      <c r="W39" s="65"/>
      <c r="X39" s="62"/>
      <c r="Y39" s="62"/>
      <c r="Z39" s="62"/>
    </row>
    <row r="40" spans="1:26" s="9" customFormat="1" ht="12" x14ac:dyDescent="0.2">
      <c r="A40" s="62">
        <v>480</v>
      </c>
      <c r="B40" s="62" t="s">
        <v>33</v>
      </c>
      <c r="C40" s="67">
        <v>44433</v>
      </c>
      <c r="D40" s="62" t="s">
        <v>56</v>
      </c>
      <c r="E40" s="62" t="s">
        <v>117</v>
      </c>
      <c r="F40" s="62" t="s">
        <v>75</v>
      </c>
      <c r="G40" s="63">
        <v>5.6</v>
      </c>
      <c r="H40" s="63">
        <f t="shared" si="0"/>
        <v>2688</v>
      </c>
      <c r="I40" s="62"/>
      <c r="J40" s="62"/>
      <c r="K40" s="62"/>
      <c r="L40" s="62"/>
      <c r="M40" s="63"/>
      <c r="N40" s="62"/>
      <c r="O40" s="62"/>
      <c r="P40" s="62"/>
      <c r="Q40" s="62"/>
      <c r="R40" s="62"/>
      <c r="S40" s="64"/>
      <c r="T40" s="62"/>
      <c r="U40" s="62"/>
      <c r="V40" s="62"/>
      <c r="W40" s="65"/>
      <c r="X40" s="62"/>
      <c r="Y40" s="62"/>
      <c r="Z40" s="62"/>
    </row>
    <row r="41" spans="1:26" s="9" customFormat="1" ht="12" x14ac:dyDescent="0.2">
      <c r="A41" s="62">
        <v>336</v>
      </c>
      <c r="B41" s="62" t="s">
        <v>33</v>
      </c>
      <c r="C41" s="67">
        <v>44433</v>
      </c>
      <c r="D41" s="62" t="s">
        <v>56</v>
      </c>
      <c r="E41" s="62" t="s">
        <v>117</v>
      </c>
      <c r="F41" s="62" t="s">
        <v>75</v>
      </c>
      <c r="G41" s="63">
        <v>5.6</v>
      </c>
      <c r="H41" s="63">
        <f t="shared" si="0"/>
        <v>1881.6</v>
      </c>
      <c r="I41" s="62"/>
      <c r="J41" s="62"/>
      <c r="K41" s="62"/>
      <c r="L41" s="62"/>
      <c r="M41" s="63"/>
      <c r="N41" s="62"/>
      <c r="O41" s="62"/>
      <c r="P41" s="62"/>
      <c r="Q41" s="62"/>
      <c r="R41" s="62"/>
      <c r="S41" s="64"/>
      <c r="T41" s="62"/>
      <c r="U41" s="62"/>
      <c r="V41" s="62"/>
      <c r="W41" s="65"/>
      <c r="X41" s="62"/>
      <c r="Y41" s="62"/>
      <c r="Z41" s="62"/>
    </row>
    <row r="42" spans="1:26" s="9" customFormat="1" ht="12" x14ac:dyDescent="0.2">
      <c r="A42" s="62">
        <v>192</v>
      </c>
      <c r="B42" s="62" t="s">
        <v>36</v>
      </c>
      <c r="C42" s="67">
        <v>44433</v>
      </c>
      <c r="D42" s="62" t="s">
        <v>62</v>
      </c>
      <c r="E42" s="62" t="s">
        <v>117</v>
      </c>
      <c r="F42" s="62" t="s">
        <v>75</v>
      </c>
      <c r="G42" s="63">
        <v>5.5</v>
      </c>
      <c r="H42" s="63">
        <f t="shared" si="0"/>
        <v>1056</v>
      </c>
      <c r="I42" s="62"/>
      <c r="J42" s="62"/>
      <c r="K42" s="62"/>
      <c r="L42" s="62"/>
      <c r="M42" s="63"/>
      <c r="N42" s="62"/>
      <c r="O42" s="62"/>
      <c r="P42" s="62"/>
      <c r="Q42" s="62"/>
      <c r="R42" s="62"/>
      <c r="S42" s="64"/>
      <c r="T42" s="62"/>
      <c r="U42" s="62"/>
      <c r="V42" s="62"/>
      <c r="W42" s="65"/>
      <c r="X42" s="62"/>
      <c r="Y42" s="62"/>
      <c r="Z42" s="62"/>
    </row>
    <row r="43" spans="1:26" s="9" customFormat="1" ht="12" x14ac:dyDescent="0.2">
      <c r="A43" s="62">
        <v>576</v>
      </c>
      <c r="B43" s="62" t="s">
        <v>95</v>
      </c>
      <c r="C43" s="67">
        <v>44434</v>
      </c>
      <c r="D43" s="62" t="s">
        <v>112</v>
      </c>
      <c r="E43" s="62" t="s">
        <v>117</v>
      </c>
      <c r="F43" s="62" t="s">
        <v>75</v>
      </c>
      <c r="G43" s="63">
        <v>5.8</v>
      </c>
      <c r="H43" s="63">
        <f t="shared" si="0"/>
        <v>3340.7999999999997</v>
      </c>
      <c r="I43" s="62"/>
      <c r="J43" s="62"/>
      <c r="K43" s="62"/>
      <c r="L43" s="62"/>
      <c r="M43" s="63"/>
      <c r="N43" s="62"/>
      <c r="O43" s="62"/>
      <c r="P43" s="62"/>
      <c r="Q43" s="62"/>
      <c r="R43" s="62"/>
      <c r="S43" s="64"/>
      <c r="T43" s="62"/>
      <c r="U43" s="62"/>
      <c r="V43" s="62"/>
      <c r="W43" s="65"/>
      <c r="X43" s="62"/>
      <c r="Y43" s="62"/>
      <c r="Z43" s="62"/>
    </row>
    <row r="44" spans="1:26" s="9" customFormat="1" ht="12" x14ac:dyDescent="0.2">
      <c r="A44" s="62">
        <v>96</v>
      </c>
      <c r="B44" s="62" t="s">
        <v>96</v>
      </c>
      <c r="C44" s="67">
        <v>44434</v>
      </c>
      <c r="D44" s="62" t="s">
        <v>68</v>
      </c>
      <c r="E44" s="62" t="s">
        <v>117</v>
      </c>
      <c r="F44" s="62" t="s">
        <v>75</v>
      </c>
      <c r="G44" s="63">
        <v>5.8</v>
      </c>
      <c r="H44" s="63">
        <f t="shared" si="0"/>
        <v>556.79999999999995</v>
      </c>
      <c r="I44" s="62"/>
      <c r="J44" s="62"/>
      <c r="K44" s="62"/>
      <c r="L44" s="62"/>
      <c r="M44" s="63"/>
      <c r="N44" s="62"/>
      <c r="O44" s="62"/>
      <c r="P44" s="62"/>
      <c r="Q44" s="62"/>
      <c r="R44" s="62"/>
      <c r="S44" s="64"/>
      <c r="T44" s="62"/>
      <c r="U44" s="62"/>
      <c r="V44" s="62"/>
      <c r="W44" s="65"/>
      <c r="X44" s="62"/>
      <c r="Y44" s="62"/>
      <c r="Z44" s="62"/>
    </row>
    <row r="45" spans="1:26" s="9" customFormat="1" ht="12" x14ac:dyDescent="0.2">
      <c r="A45" s="62">
        <v>384</v>
      </c>
      <c r="B45" s="62" t="s">
        <v>96</v>
      </c>
      <c r="C45" s="67">
        <v>44434</v>
      </c>
      <c r="D45" s="62" t="s">
        <v>68</v>
      </c>
      <c r="E45" s="62" t="s">
        <v>117</v>
      </c>
      <c r="F45" s="62" t="s">
        <v>75</v>
      </c>
      <c r="G45" s="63">
        <v>5.8</v>
      </c>
      <c r="H45" s="63">
        <f t="shared" si="0"/>
        <v>2227.1999999999998</v>
      </c>
      <c r="I45" s="62"/>
      <c r="J45" s="62"/>
      <c r="K45" s="62"/>
      <c r="L45" s="62"/>
      <c r="M45" s="63"/>
      <c r="N45" s="62"/>
      <c r="O45" s="62"/>
      <c r="P45" s="62"/>
      <c r="Q45" s="62"/>
      <c r="R45" s="62"/>
      <c r="S45" s="64"/>
      <c r="T45" s="62"/>
      <c r="U45" s="62"/>
      <c r="V45" s="62"/>
      <c r="W45" s="65"/>
      <c r="X45" s="62"/>
      <c r="Y45" s="62"/>
      <c r="Z45" s="62"/>
    </row>
    <row r="46" spans="1:26" s="9" customFormat="1" ht="12" x14ac:dyDescent="0.2">
      <c r="A46" s="62">
        <v>624</v>
      </c>
      <c r="B46" s="62" t="s">
        <v>97</v>
      </c>
      <c r="C46" s="67">
        <v>44434</v>
      </c>
      <c r="D46" s="62" t="s">
        <v>113</v>
      </c>
      <c r="E46" s="62" t="s">
        <v>117</v>
      </c>
      <c r="F46" s="62" t="s">
        <v>75</v>
      </c>
      <c r="G46" s="63">
        <v>5.8</v>
      </c>
      <c r="H46" s="63">
        <f t="shared" si="0"/>
        <v>3619.2</v>
      </c>
      <c r="I46" s="62"/>
      <c r="J46" s="62"/>
      <c r="K46" s="62"/>
      <c r="L46" s="62"/>
      <c r="M46" s="63"/>
      <c r="N46" s="62"/>
      <c r="O46" s="62"/>
      <c r="P46" s="62"/>
      <c r="Q46" s="62"/>
      <c r="R46" s="62"/>
      <c r="S46" s="64"/>
      <c r="T46" s="62"/>
      <c r="U46" s="62"/>
      <c r="V46" s="62"/>
      <c r="W46" s="65"/>
      <c r="X46" s="62"/>
      <c r="Y46" s="62"/>
      <c r="Z46" s="62"/>
    </row>
    <row r="47" spans="1:26" s="9" customFormat="1" ht="12" x14ac:dyDescent="0.2">
      <c r="A47" s="62">
        <v>1152</v>
      </c>
      <c r="B47" s="62" t="s">
        <v>32</v>
      </c>
      <c r="C47" s="67">
        <v>44434</v>
      </c>
      <c r="D47" s="62" t="s">
        <v>59</v>
      </c>
      <c r="E47" s="62" t="s">
        <v>70</v>
      </c>
      <c r="F47" s="62" t="s">
        <v>93</v>
      </c>
      <c r="G47" s="63">
        <v>6</v>
      </c>
      <c r="H47" s="63">
        <f t="shared" si="0"/>
        <v>6912</v>
      </c>
      <c r="I47" s="62"/>
      <c r="J47" s="62"/>
      <c r="K47" s="62"/>
      <c r="L47" s="62"/>
      <c r="M47" s="63"/>
      <c r="N47" s="62"/>
      <c r="O47" s="62"/>
      <c r="P47" s="62"/>
      <c r="Q47" s="62"/>
      <c r="R47" s="62"/>
      <c r="S47" s="64"/>
      <c r="T47" s="62"/>
      <c r="U47" s="62"/>
      <c r="V47" s="62"/>
      <c r="W47" s="65"/>
      <c r="X47" s="62"/>
      <c r="Y47" s="62"/>
      <c r="Z47" s="62"/>
    </row>
    <row r="48" spans="1:26" s="9" customFormat="1" ht="12" x14ac:dyDescent="0.2">
      <c r="A48" s="62">
        <v>240</v>
      </c>
      <c r="B48" s="62" t="s">
        <v>98</v>
      </c>
      <c r="C48" s="67">
        <v>44434</v>
      </c>
      <c r="D48" s="62" t="s">
        <v>113</v>
      </c>
      <c r="E48" s="62" t="s">
        <v>70</v>
      </c>
      <c r="F48" s="62" t="s">
        <v>75</v>
      </c>
      <c r="G48" s="63">
        <v>6</v>
      </c>
      <c r="H48" s="63">
        <f t="shared" si="0"/>
        <v>1440</v>
      </c>
      <c r="I48" s="62"/>
      <c r="J48" s="62"/>
      <c r="K48" s="62"/>
      <c r="L48" s="62"/>
      <c r="M48" s="63"/>
      <c r="N48" s="62"/>
      <c r="O48" s="62"/>
      <c r="P48" s="62"/>
      <c r="Q48" s="62"/>
      <c r="R48" s="62"/>
      <c r="S48" s="64"/>
      <c r="T48" s="62"/>
      <c r="U48" s="62"/>
      <c r="V48" s="62"/>
      <c r="W48" s="65"/>
      <c r="X48" s="62"/>
      <c r="Y48" s="62"/>
      <c r="Z48" s="62"/>
    </row>
    <row r="49" spans="1:26" s="9" customFormat="1" ht="12" x14ac:dyDescent="0.2">
      <c r="A49" s="62">
        <v>528</v>
      </c>
      <c r="B49" s="62" t="s">
        <v>99</v>
      </c>
      <c r="C49" s="67">
        <v>44434</v>
      </c>
      <c r="D49" s="62" t="s">
        <v>114</v>
      </c>
      <c r="E49" s="62" t="s">
        <v>70</v>
      </c>
      <c r="F49" s="62" t="s">
        <v>75</v>
      </c>
      <c r="G49" s="63">
        <v>5.8</v>
      </c>
      <c r="H49" s="63">
        <f t="shared" si="0"/>
        <v>3062.4</v>
      </c>
      <c r="I49" s="62"/>
      <c r="J49" s="62"/>
      <c r="K49" s="62"/>
      <c r="L49" s="62"/>
      <c r="M49" s="63"/>
      <c r="N49" s="62"/>
      <c r="O49" s="62"/>
      <c r="P49" s="62"/>
      <c r="Q49" s="62"/>
      <c r="R49" s="62"/>
      <c r="S49" s="64"/>
      <c r="T49" s="62"/>
      <c r="U49" s="62"/>
      <c r="V49" s="62"/>
      <c r="W49" s="65"/>
      <c r="X49" s="62"/>
      <c r="Y49" s="62"/>
      <c r="Z49" s="62"/>
    </row>
    <row r="50" spans="1:26" s="9" customFormat="1" ht="12" x14ac:dyDescent="0.2">
      <c r="A50" s="62">
        <v>816</v>
      </c>
      <c r="B50" s="62" t="s">
        <v>100</v>
      </c>
      <c r="C50" s="67">
        <v>44434</v>
      </c>
      <c r="D50" s="62" t="s">
        <v>115</v>
      </c>
      <c r="E50" s="62" t="s">
        <v>70</v>
      </c>
      <c r="F50" s="62" t="s">
        <v>75</v>
      </c>
      <c r="G50" s="63">
        <v>5.85</v>
      </c>
      <c r="H50" s="63">
        <f t="shared" si="0"/>
        <v>4773.5999999999995</v>
      </c>
      <c r="I50" s="62"/>
      <c r="J50" s="62"/>
      <c r="K50" s="62"/>
      <c r="L50" s="62"/>
      <c r="M50" s="63"/>
      <c r="N50" s="62"/>
      <c r="O50" s="62"/>
      <c r="P50" s="62"/>
      <c r="Q50" s="62"/>
      <c r="R50" s="62"/>
      <c r="S50" s="64"/>
      <c r="T50" s="62"/>
      <c r="U50" s="62"/>
      <c r="V50" s="62"/>
      <c r="W50" s="65"/>
      <c r="X50" s="62"/>
      <c r="Y50" s="62"/>
      <c r="Z50" s="62"/>
    </row>
    <row r="51" spans="1:26" s="9" customFormat="1" ht="12" x14ac:dyDescent="0.2">
      <c r="A51" s="62">
        <v>624</v>
      </c>
      <c r="B51" s="62" t="s">
        <v>101</v>
      </c>
      <c r="C51" s="67">
        <v>44434</v>
      </c>
      <c r="D51" s="62" t="s">
        <v>116</v>
      </c>
      <c r="E51" s="62" t="s">
        <v>70</v>
      </c>
      <c r="F51" s="62" t="s">
        <v>75</v>
      </c>
      <c r="G51" s="63">
        <v>5.8</v>
      </c>
      <c r="H51" s="63">
        <f t="shared" si="0"/>
        <v>3619.2</v>
      </c>
      <c r="I51" s="62"/>
      <c r="J51" s="62"/>
      <c r="K51" s="62"/>
      <c r="L51" s="62"/>
      <c r="M51" s="63"/>
      <c r="N51" s="62"/>
      <c r="O51" s="62"/>
      <c r="P51" s="62"/>
      <c r="Q51" s="62"/>
      <c r="R51" s="62"/>
      <c r="S51" s="64"/>
      <c r="T51" s="62"/>
      <c r="U51" s="62"/>
      <c r="V51" s="62"/>
      <c r="W51" s="65"/>
      <c r="X51" s="62"/>
      <c r="Y51" s="62"/>
      <c r="Z51" s="62"/>
    </row>
    <row r="52" spans="1:26" s="9" customFormat="1" ht="12" x14ac:dyDescent="0.2">
      <c r="A52" s="62">
        <v>240</v>
      </c>
      <c r="B52" s="62" t="s">
        <v>102</v>
      </c>
      <c r="C52" s="67">
        <v>44434</v>
      </c>
      <c r="D52" s="62" t="s">
        <v>56</v>
      </c>
      <c r="E52" s="62" t="s">
        <v>70</v>
      </c>
      <c r="F52" s="62" t="s">
        <v>75</v>
      </c>
      <c r="G52" s="63"/>
      <c r="H52" s="63">
        <f t="shared" si="0"/>
        <v>0</v>
      </c>
      <c r="I52" s="62"/>
      <c r="J52" s="62"/>
      <c r="K52" s="62"/>
      <c r="L52" s="62"/>
      <c r="M52" s="63"/>
      <c r="N52" s="62"/>
      <c r="O52" s="62"/>
      <c r="P52" s="62"/>
      <c r="Q52" s="62"/>
      <c r="R52" s="62"/>
      <c r="S52" s="64"/>
      <c r="T52" s="62"/>
      <c r="U52" s="62"/>
      <c r="V52" s="62"/>
      <c r="W52" s="65"/>
      <c r="X52" s="62"/>
      <c r="Y52" s="62"/>
      <c r="Z52" s="62"/>
    </row>
    <row r="53" spans="1:26" s="9" customFormat="1" ht="12" x14ac:dyDescent="0.2">
      <c r="A53" s="62">
        <v>576</v>
      </c>
      <c r="B53" s="62" t="s">
        <v>103</v>
      </c>
      <c r="C53" s="67">
        <v>44434</v>
      </c>
      <c r="D53" s="62" t="s">
        <v>63</v>
      </c>
      <c r="E53" s="62" t="s">
        <v>72</v>
      </c>
      <c r="F53" s="62" t="s">
        <v>75</v>
      </c>
      <c r="G53" s="63">
        <v>6</v>
      </c>
      <c r="H53" s="63">
        <f t="shared" si="0"/>
        <v>3456</v>
      </c>
      <c r="I53" s="62"/>
      <c r="J53" s="62"/>
      <c r="K53" s="62"/>
      <c r="L53" s="62"/>
      <c r="M53" s="63"/>
      <c r="N53" s="62"/>
      <c r="O53" s="62"/>
      <c r="P53" s="62"/>
      <c r="Q53" s="62"/>
      <c r="R53" s="62"/>
      <c r="S53" s="64"/>
      <c r="T53" s="62"/>
      <c r="U53" s="62"/>
      <c r="V53" s="62"/>
      <c r="W53" s="65"/>
      <c r="X53" s="62"/>
      <c r="Y53" s="62"/>
      <c r="Z53" s="62"/>
    </row>
    <row r="54" spans="1:26" s="9" customFormat="1" ht="12" x14ac:dyDescent="0.2">
      <c r="A54" s="62">
        <v>96</v>
      </c>
      <c r="B54" s="62" t="s">
        <v>97</v>
      </c>
      <c r="C54" s="67">
        <v>44434</v>
      </c>
      <c r="D54" s="62" t="s">
        <v>113</v>
      </c>
      <c r="E54" s="62" t="s">
        <v>72</v>
      </c>
      <c r="F54" s="62" t="s">
        <v>75</v>
      </c>
      <c r="G54" s="63">
        <v>6</v>
      </c>
      <c r="H54" s="63">
        <f t="shared" si="0"/>
        <v>576</v>
      </c>
      <c r="I54" s="62"/>
      <c r="J54" s="62"/>
      <c r="K54" s="62"/>
      <c r="L54" s="62"/>
      <c r="M54" s="63"/>
      <c r="N54" s="62"/>
      <c r="O54" s="62"/>
      <c r="P54" s="62"/>
      <c r="Q54" s="62"/>
      <c r="R54" s="62"/>
      <c r="S54" s="64"/>
      <c r="T54" s="62"/>
      <c r="U54" s="62"/>
      <c r="V54" s="62"/>
      <c r="W54" s="65"/>
      <c r="X54" s="62"/>
      <c r="Y54" s="62"/>
      <c r="Z54" s="62"/>
    </row>
    <row r="55" spans="1:26" s="9" customFormat="1" ht="12" x14ac:dyDescent="0.2">
      <c r="A55" s="62">
        <v>528</v>
      </c>
      <c r="B55" s="62" t="s">
        <v>104</v>
      </c>
      <c r="C55" s="67">
        <v>44434</v>
      </c>
      <c r="D55" s="62" t="s">
        <v>113</v>
      </c>
      <c r="E55" s="62" t="s">
        <v>72</v>
      </c>
      <c r="F55" s="62" t="s">
        <v>75</v>
      </c>
      <c r="G55" s="63">
        <v>6</v>
      </c>
      <c r="H55" s="63">
        <f t="shared" si="0"/>
        <v>3168</v>
      </c>
      <c r="I55" s="62"/>
      <c r="J55" s="62"/>
      <c r="K55" s="62"/>
      <c r="L55" s="62"/>
      <c r="M55" s="63"/>
      <c r="N55" s="62"/>
      <c r="O55" s="62"/>
      <c r="P55" s="62"/>
      <c r="Q55" s="62"/>
      <c r="R55" s="62"/>
      <c r="S55" s="64"/>
      <c r="T55" s="62"/>
      <c r="U55" s="62"/>
      <c r="V55" s="62"/>
      <c r="W55" s="65"/>
      <c r="X55" s="62"/>
      <c r="Y55" s="62"/>
      <c r="Z55" s="62"/>
    </row>
    <row r="56" spans="1:26" s="9" customFormat="1" ht="12" x14ac:dyDescent="0.2">
      <c r="A56" s="62">
        <v>336</v>
      </c>
      <c r="B56" s="62" t="s">
        <v>105</v>
      </c>
      <c r="C56" s="67">
        <v>44434</v>
      </c>
      <c r="D56" s="62" t="s">
        <v>113</v>
      </c>
      <c r="E56" s="62" t="s">
        <v>72</v>
      </c>
      <c r="F56" s="62" t="s">
        <v>75</v>
      </c>
      <c r="G56" s="63">
        <v>6</v>
      </c>
      <c r="H56" s="63">
        <f t="shared" si="0"/>
        <v>2016</v>
      </c>
      <c r="I56" s="62"/>
      <c r="J56" s="62"/>
      <c r="K56" s="62"/>
      <c r="L56" s="62"/>
      <c r="M56" s="63"/>
      <c r="N56" s="62"/>
      <c r="O56" s="62"/>
      <c r="P56" s="62"/>
      <c r="Q56" s="62"/>
      <c r="R56" s="62"/>
      <c r="S56" s="64"/>
      <c r="T56" s="62"/>
      <c r="U56" s="62"/>
      <c r="V56" s="62"/>
      <c r="W56" s="65"/>
      <c r="X56" s="62"/>
      <c r="Y56" s="62"/>
      <c r="Z56" s="62"/>
    </row>
    <row r="57" spans="1:26" s="9" customFormat="1" ht="12" x14ac:dyDescent="0.2">
      <c r="A57" s="62">
        <v>240</v>
      </c>
      <c r="B57" s="62" t="s">
        <v>35</v>
      </c>
      <c r="C57" s="67">
        <v>44434</v>
      </c>
      <c r="D57" s="62" t="s">
        <v>61</v>
      </c>
      <c r="E57" s="62" t="s">
        <v>72</v>
      </c>
      <c r="F57" s="62" t="s">
        <v>75</v>
      </c>
      <c r="G57" s="63">
        <v>5.8</v>
      </c>
      <c r="H57" s="63">
        <f t="shared" si="0"/>
        <v>1392</v>
      </c>
      <c r="I57" s="62"/>
      <c r="J57" s="62"/>
      <c r="K57" s="62"/>
      <c r="L57" s="62"/>
      <c r="M57" s="63"/>
      <c r="N57" s="62"/>
      <c r="O57" s="62"/>
      <c r="P57" s="62"/>
      <c r="Q57" s="62"/>
      <c r="R57" s="62"/>
      <c r="S57" s="64"/>
      <c r="T57" s="62"/>
      <c r="U57" s="62"/>
      <c r="V57" s="62"/>
      <c r="W57" s="65"/>
      <c r="X57" s="62"/>
      <c r="Y57" s="62"/>
      <c r="Z57" s="62"/>
    </row>
    <row r="58" spans="1:26" s="9" customFormat="1" ht="12" x14ac:dyDescent="0.2">
      <c r="A58" s="62">
        <v>432</v>
      </c>
      <c r="B58" s="62" t="s">
        <v>106</v>
      </c>
      <c r="C58" s="67">
        <v>44434</v>
      </c>
      <c r="D58" s="62" t="s">
        <v>67</v>
      </c>
      <c r="E58" s="62" t="s">
        <v>72</v>
      </c>
      <c r="F58" s="62" t="s">
        <v>75</v>
      </c>
      <c r="G58" s="63">
        <v>6</v>
      </c>
      <c r="H58" s="63">
        <f t="shared" si="0"/>
        <v>2592</v>
      </c>
      <c r="I58" s="62"/>
      <c r="J58" s="62"/>
      <c r="K58" s="62"/>
      <c r="L58" s="62"/>
      <c r="M58" s="63"/>
      <c r="N58" s="62"/>
      <c r="O58" s="62"/>
      <c r="P58" s="62"/>
      <c r="Q58" s="62"/>
      <c r="R58" s="62"/>
      <c r="S58" s="64"/>
      <c r="T58" s="62"/>
      <c r="U58" s="62"/>
      <c r="V58" s="62"/>
      <c r="W58" s="65"/>
      <c r="X58" s="62"/>
      <c r="Y58" s="62"/>
      <c r="Z58" s="62"/>
    </row>
    <row r="59" spans="1:26" s="9" customFormat="1" ht="12" x14ac:dyDescent="0.2">
      <c r="A59" s="62">
        <v>336</v>
      </c>
      <c r="B59" s="62" t="s">
        <v>107</v>
      </c>
      <c r="C59" s="67">
        <v>44434</v>
      </c>
      <c r="D59" s="62" t="s">
        <v>56</v>
      </c>
      <c r="E59" s="62" t="s">
        <v>72</v>
      </c>
      <c r="F59" s="62" t="s">
        <v>75</v>
      </c>
      <c r="G59" s="63">
        <v>6</v>
      </c>
      <c r="H59" s="63">
        <f t="shared" si="0"/>
        <v>2016</v>
      </c>
      <c r="I59" s="62"/>
      <c r="J59" s="62"/>
      <c r="K59" s="62"/>
      <c r="L59" s="62"/>
      <c r="M59" s="63"/>
      <c r="N59" s="62"/>
      <c r="O59" s="62"/>
      <c r="P59" s="62"/>
      <c r="Q59" s="62"/>
      <c r="R59" s="62"/>
      <c r="S59" s="64"/>
      <c r="T59" s="62"/>
      <c r="U59" s="62"/>
      <c r="V59" s="62"/>
      <c r="W59" s="65"/>
      <c r="X59" s="62"/>
      <c r="Y59" s="62"/>
      <c r="Z59" s="62"/>
    </row>
    <row r="60" spans="1:26" s="9" customFormat="1" ht="12" x14ac:dyDescent="0.2">
      <c r="A60" s="62">
        <v>432</v>
      </c>
      <c r="B60" s="62" t="s">
        <v>51</v>
      </c>
      <c r="C60" s="67">
        <v>44435</v>
      </c>
      <c r="D60" s="62" t="s">
        <v>55</v>
      </c>
      <c r="E60" s="62" t="s">
        <v>70</v>
      </c>
      <c r="F60" s="62" t="s">
        <v>93</v>
      </c>
      <c r="G60" s="63">
        <v>6.3</v>
      </c>
      <c r="H60" s="63">
        <f t="shared" si="0"/>
        <v>2721.6</v>
      </c>
      <c r="I60" s="62"/>
      <c r="J60" s="62"/>
      <c r="K60" s="62"/>
      <c r="L60" s="62"/>
      <c r="M60" s="63"/>
      <c r="N60" s="62"/>
      <c r="O60" s="62"/>
      <c r="P60" s="62"/>
      <c r="Q60" s="62"/>
      <c r="R60" s="62"/>
      <c r="S60" s="64"/>
      <c r="T60" s="62"/>
      <c r="U60" s="62"/>
      <c r="V60" s="62"/>
      <c r="W60" s="65"/>
      <c r="X60" s="62"/>
      <c r="Y60" s="62"/>
      <c r="Z60" s="62"/>
    </row>
    <row r="61" spans="1:26" s="9" customFormat="1" ht="12" x14ac:dyDescent="0.2">
      <c r="A61" s="62">
        <v>528</v>
      </c>
      <c r="B61" s="62" t="s">
        <v>108</v>
      </c>
      <c r="C61" s="67">
        <v>44435</v>
      </c>
      <c r="D61" s="62" t="s">
        <v>67</v>
      </c>
      <c r="E61" s="62" t="s">
        <v>70</v>
      </c>
      <c r="F61" s="62" t="s">
        <v>93</v>
      </c>
      <c r="G61" s="63">
        <v>6.2</v>
      </c>
      <c r="H61" s="63">
        <f t="shared" si="0"/>
        <v>3273.6</v>
      </c>
      <c r="I61" s="62"/>
      <c r="J61" s="62"/>
      <c r="K61" s="62"/>
      <c r="L61" s="62"/>
      <c r="M61" s="63"/>
      <c r="N61" s="62"/>
      <c r="O61" s="62"/>
      <c r="P61" s="62"/>
      <c r="Q61" s="62"/>
      <c r="R61" s="62"/>
      <c r="S61" s="64"/>
      <c r="T61" s="62"/>
      <c r="U61" s="62"/>
      <c r="V61" s="62"/>
      <c r="W61" s="65"/>
      <c r="X61" s="62"/>
      <c r="Y61" s="62"/>
      <c r="Z61" s="62"/>
    </row>
    <row r="62" spans="1:26" s="9" customFormat="1" ht="12" x14ac:dyDescent="0.2">
      <c r="A62" s="62">
        <v>624</v>
      </c>
      <c r="B62" s="62" t="s">
        <v>108</v>
      </c>
      <c r="C62" s="67">
        <v>44435</v>
      </c>
      <c r="D62" s="62" t="s">
        <v>67</v>
      </c>
      <c r="E62" s="62" t="s">
        <v>70</v>
      </c>
      <c r="F62" s="62" t="s">
        <v>93</v>
      </c>
      <c r="G62" s="63">
        <v>6.2</v>
      </c>
      <c r="H62" s="63">
        <f t="shared" si="0"/>
        <v>3868.8</v>
      </c>
      <c r="I62" s="62"/>
      <c r="J62" s="62"/>
      <c r="K62" s="62"/>
      <c r="L62" s="62"/>
      <c r="M62" s="63"/>
      <c r="N62" s="62"/>
      <c r="O62" s="62"/>
      <c r="P62" s="62"/>
      <c r="Q62" s="62"/>
      <c r="R62" s="62"/>
      <c r="S62" s="64"/>
      <c r="T62" s="62"/>
      <c r="U62" s="62"/>
      <c r="V62" s="62"/>
      <c r="W62" s="65"/>
      <c r="X62" s="62"/>
      <c r="Y62" s="62"/>
      <c r="Z62" s="62"/>
    </row>
    <row r="63" spans="1:26" s="9" customFormat="1" ht="12" x14ac:dyDescent="0.2">
      <c r="A63" s="62">
        <v>912</v>
      </c>
      <c r="B63" s="62" t="s">
        <v>32</v>
      </c>
      <c r="C63" s="67">
        <v>44435</v>
      </c>
      <c r="D63" s="62" t="s">
        <v>59</v>
      </c>
      <c r="E63" s="62" t="s">
        <v>70</v>
      </c>
      <c r="F63" s="62" t="s">
        <v>93</v>
      </c>
      <c r="G63" s="63">
        <v>6.2</v>
      </c>
      <c r="H63" s="63">
        <f t="shared" si="0"/>
        <v>5654.4000000000005</v>
      </c>
      <c r="I63" s="62"/>
      <c r="J63" s="62"/>
      <c r="K63" s="62"/>
      <c r="L63" s="62"/>
      <c r="M63" s="63"/>
      <c r="N63" s="62"/>
      <c r="O63" s="62"/>
      <c r="P63" s="62"/>
      <c r="Q63" s="62"/>
      <c r="R63" s="62"/>
      <c r="S63" s="64"/>
      <c r="T63" s="62"/>
      <c r="U63" s="62"/>
      <c r="V63" s="62"/>
      <c r="W63" s="65"/>
      <c r="X63" s="62"/>
      <c r="Y63" s="62"/>
      <c r="Z63" s="62"/>
    </row>
    <row r="64" spans="1:26" s="9" customFormat="1" ht="12" x14ac:dyDescent="0.2">
      <c r="A64" s="62">
        <v>480</v>
      </c>
      <c r="B64" s="62" t="s">
        <v>109</v>
      </c>
      <c r="C64" s="67">
        <v>44435</v>
      </c>
      <c r="D64" s="62" t="s">
        <v>67</v>
      </c>
      <c r="E64" s="62" t="s">
        <v>70</v>
      </c>
      <c r="F64" s="62" t="s">
        <v>93</v>
      </c>
      <c r="G64" s="63">
        <v>6.2</v>
      </c>
      <c r="H64" s="63">
        <f t="shared" si="0"/>
        <v>2976</v>
      </c>
      <c r="I64" s="62"/>
      <c r="J64" s="62"/>
      <c r="K64" s="62"/>
      <c r="L64" s="62"/>
      <c r="M64" s="63"/>
      <c r="N64" s="62"/>
      <c r="O64" s="62"/>
      <c r="P64" s="62"/>
      <c r="Q64" s="62"/>
      <c r="R64" s="62"/>
      <c r="S64" s="64"/>
      <c r="T64" s="62"/>
      <c r="U64" s="62"/>
      <c r="V64" s="62"/>
      <c r="W64" s="65"/>
      <c r="X64" s="62"/>
      <c r="Y64" s="62"/>
      <c r="Z64" s="62"/>
    </row>
    <row r="65" spans="1:26" s="9" customFormat="1" ht="12" x14ac:dyDescent="0.2">
      <c r="A65" s="62">
        <v>528</v>
      </c>
      <c r="B65" s="62" t="s">
        <v>46</v>
      </c>
      <c r="C65" s="67">
        <v>44435</v>
      </c>
      <c r="D65" s="62" t="s">
        <v>67</v>
      </c>
      <c r="E65" s="62" t="s">
        <v>70</v>
      </c>
      <c r="F65" s="62" t="s">
        <v>75</v>
      </c>
      <c r="G65" s="63">
        <v>6.2</v>
      </c>
      <c r="H65" s="63">
        <f t="shared" si="0"/>
        <v>3273.6</v>
      </c>
      <c r="I65" s="62"/>
      <c r="J65" s="62"/>
      <c r="K65" s="62"/>
      <c r="L65" s="62"/>
      <c r="M65" s="63"/>
      <c r="N65" s="62"/>
      <c r="O65" s="62"/>
      <c r="P65" s="62"/>
      <c r="Q65" s="62"/>
      <c r="R65" s="62"/>
      <c r="S65" s="64"/>
      <c r="T65" s="62"/>
      <c r="U65" s="62"/>
      <c r="V65" s="62"/>
      <c r="W65" s="65"/>
      <c r="X65" s="62"/>
      <c r="Y65" s="62"/>
      <c r="Z65" s="62"/>
    </row>
    <row r="66" spans="1:26" s="9" customFormat="1" ht="12" x14ac:dyDescent="0.2">
      <c r="A66" s="62">
        <v>528</v>
      </c>
      <c r="B66" s="62" t="s">
        <v>110</v>
      </c>
      <c r="C66" s="67">
        <v>44435</v>
      </c>
      <c r="D66" s="62" t="s">
        <v>58</v>
      </c>
      <c r="E66" s="62" t="s">
        <v>70</v>
      </c>
      <c r="F66" s="62" t="s">
        <v>75</v>
      </c>
      <c r="G66" s="63">
        <v>6.2</v>
      </c>
      <c r="H66" s="63">
        <f t="shared" si="0"/>
        <v>3273.6</v>
      </c>
      <c r="I66" s="62"/>
      <c r="J66" s="62"/>
      <c r="K66" s="62"/>
      <c r="L66" s="62"/>
      <c r="M66" s="63"/>
      <c r="N66" s="62"/>
      <c r="O66" s="62"/>
      <c r="P66" s="62"/>
      <c r="Q66" s="62"/>
      <c r="R66" s="62"/>
      <c r="S66" s="64"/>
      <c r="T66" s="62"/>
      <c r="U66" s="62"/>
      <c r="V66" s="62"/>
      <c r="W66" s="65"/>
      <c r="X66" s="62"/>
      <c r="Y66" s="62"/>
      <c r="Z66" s="62"/>
    </row>
    <row r="67" spans="1:26" s="9" customFormat="1" ht="12" x14ac:dyDescent="0.2">
      <c r="A67" s="62">
        <v>384</v>
      </c>
      <c r="B67" s="62" t="s">
        <v>111</v>
      </c>
      <c r="C67" s="67">
        <v>44435</v>
      </c>
      <c r="D67" s="62" t="s">
        <v>69</v>
      </c>
      <c r="E67" s="62" t="s">
        <v>70</v>
      </c>
      <c r="F67" s="62" t="s">
        <v>75</v>
      </c>
      <c r="G67" s="63">
        <v>6.2</v>
      </c>
      <c r="H67" s="63">
        <f t="shared" si="0"/>
        <v>2380.8000000000002</v>
      </c>
      <c r="I67" s="62"/>
      <c r="J67" s="62"/>
      <c r="K67" s="62"/>
      <c r="L67" s="62"/>
      <c r="M67" s="63"/>
      <c r="N67" s="62"/>
      <c r="O67" s="62"/>
      <c r="P67" s="62"/>
      <c r="Q67" s="62"/>
      <c r="R67" s="62"/>
      <c r="S67" s="64"/>
      <c r="T67" s="62"/>
      <c r="U67" s="62"/>
      <c r="V67" s="62"/>
      <c r="W67" s="65"/>
      <c r="X67" s="62"/>
      <c r="Y67" s="62"/>
      <c r="Z67" s="62"/>
    </row>
    <row r="68" spans="1:26" s="9" customFormat="1" ht="12" x14ac:dyDescent="0.2">
      <c r="A68" s="62">
        <v>96</v>
      </c>
      <c r="B68" s="62" t="s">
        <v>111</v>
      </c>
      <c r="C68" s="67">
        <v>44435</v>
      </c>
      <c r="D68" s="62" t="s">
        <v>69</v>
      </c>
      <c r="E68" s="62" t="s">
        <v>70</v>
      </c>
      <c r="F68" s="62" t="s">
        <v>75</v>
      </c>
      <c r="G68" s="63">
        <v>6.2</v>
      </c>
      <c r="H68" s="63">
        <f t="shared" si="0"/>
        <v>595.20000000000005</v>
      </c>
      <c r="I68" s="62"/>
      <c r="J68" s="62"/>
      <c r="K68" s="62"/>
      <c r="L68" s="62"/>
      <c r="M68" s="63"/>
      <c r="N68" s="62"/>
      <c r="O68" s="62"/>
      <c r="P68" s="62"/>
      <c r="Q68" s="62"/>
      <c r="R68" s="62"/>
      <c r="S68" s="64"/>
      <c r="T68" s="62"/>
      <c r="U68" s="62"/>
      <c r="V68" s="62"/>
      <c r="W68" s="65"/>
      <c r="X68" s="62"/>
      <c r="Y68" s="62"/>
      <c r="Z68" s="62"/>
    </row>
    <row r="69" spans="1:26" s="9" customFormat="1" ht="12" x14ac:dyDescent="0.2">
      <c r="A69" s="62">
        <v>384</v>
      </c>
      <c r="B69" s="62" t="s">
        <v>95</v>
      </c>
      <c r="C69" s="67">
        <v>44435</v>
      </c>
      <c r="D69" s="62" t="s">
        <v>56</v>
      </c>
      <c r="E69" s="62" t="s">
        <v>72</v>
      </c>
      <c r="F69" s="62" t="s">
        <v>75</v>
      </c>
      <c r="G69" s="63">
        <v>6.2</v>
      </c>
      <c r="H69" s="63">
        <f t="shared" si="0"/>
        <v>2380.8000000000002</v>
      </c>
      <c r="I69" s="62"/>
      <c r="J69" s="62"/>
      <c r="K69" s="62"/>
      <c r="L69" s="62"/>
      <c r="M69" s="63"/>
      <c r="N69" s="62"/>
      <c r="O69" s="62"/>
      <c r="P69" s="62"/>
      <c r="Q69" s="62"/>
      <c r="R69" s="62"/>
      <c r="S69" s="64"/>
      <c r="T69" s="62"/>
      <c r="U69" s="62"/>
      <c r="V69" s="62"/>
      <c r="W69" s="65"/>
      <c r="X69" s="62"/>
      <c r="Y69" s="62"/>
      <c r="Z69" s="62"/>
    </row>
    <row r="70" spans="1:26" s="9" customFormat="1" ht="12" x14ac:dyDescent="0.2">
      <c r="A70" s="62">
        <v>48</v>
      </c>
      <c r="B70" s="62" t="s">
        <v>51</v>
      </c>
      <c r="C70" s="67">
        <v>44435</v>
      </c>
      <c r="D70" s="62" t="s">
        <v>55</v>
      </c>
      <c r="E70" s="62" t="s">
        <v>72</v>
      </c>
      <c r="F70" s="62" t="s">
        <v>75</v>
      </c>
      <c r="G70" s="63">
        <v>6.3</v>
      </c>
      <c r="H70" s="63">
        <f t="shared" si="0"/>
        <v>302.39999999999998</v>
      </c>
      <c r="I70" s="62"/>
      <c r="J70" s="62"/>
      <c r="K70" s="62"/>
      <c r="L70" s="62"/>
      <c r="M70" s="63"/>
      <c r="N70" s="62"/>
      <c r="O70" s="62"/>
      <c r="P70" s="62"/>
      <c r="Q70" s="62"/>
      <c r="R70" s="62"/>
      <c r="S70" s="64"/>
      <c r="T70" s="62"/>
      <c r="U70" s="62"/>
      <c r="V70" s="62"/>
      <c r="W70" s="65"/>
      <c r="X70" s="62"/>
      <c r="Y70" s="62"/>
      <c r="Z70" s="62"/>
    </row>
    <row r="71" spans="1:26" s="9" customFormat="1" ht="12" x14ac:dyDescent="0.2">
      <c r="A71" s="62">
        <v>48</v>
      </c>
      <c r="B71" s="62" t="s">
        <v>95</v>
      </c>
      <c r="C71" s="67">
        <v>44435</v>
      </c>
      <c r="D71" s="62" t="s">
        <v>56</v>
      </c>
      <c r="E71" s="62" t="s">
        <v>117</v>
      </c>
      <c r="F71" s="62" t="s">
        <v>75</v>
      </c>
      <c r="G71" s="63">
        <v>6.2</v>
      </c>
      <c r="H71" s="63">
        <f t="shared" si="0"/>
        <v>297.60000000000002</v>
      </c>
      <c r="I71" s="62"/>
      <c r="J71" s="62"/>
      <c r="K71" s="62"/>
      <c r="L71" s="62"/>
      <c r="M71" s="63"/>
      <c r="N71" s="62"/>
      <c r="O71" s="62"/>
      <c r="P71" s="62"/>
      <c r="Q71" s="62"/>
      <c r="R71" s="62"/>
      <c r="S71" s="64"/>
      <c r="T71" s="62"/>
      <c r="U71" s="62"/>
      <c r="V71" s="62"/>
      <c r="W71" s="65"/>
      <c r="X71" s="62"/>
      <c r="Y71" s="62"/>
      <c r="Z71" s="62"/>
    </row>
    <row r="72" spans="1:26" s="9" customFormat="1" ht="12" x14ac:dyDescent="0.2">
      <c r="A72" s="62">
        <v>520</v>
      </c>
      <c r="B72" s="62" t="s">
        <v>50</v>
      </c>
      <c r="C72" s="67">
        <v>44435</v>
      </c>
      <c r="D72" s="62" t="s">
        <v>62</v>
      </c>
      <c r="E72" s="62" t="s">
        <v>72</v>
      </c>
      <c r="F72" s="62" t="s">
        <v>75</v>
      </c>
      <c r="G72" s="63">
        <v>6</v>
      </c>
      <c r="H72" s="63">
        <f t="shared" si="0"/>
        <v>3120</v>
      </c>
      <c r="I72" s="62"/>
      <c r="J72" s="62"/>
      <c r="K72" s="62"/>
      <c r="L72" s="62"/>
      <c r="M72" s="63"/>
      <c r="N72" s="62"/>
      <c r="O72" s="62"/>
      <c r="P72" s="62"/>
      <c r="Q72" s="62"/>
      <c r="R72" s="62"/>
      <c r="S72" s="64"/>
      <c r="T72" s="62"/>
      <c r="U72" s="62"/>
      <c r="V72" s="62"/>
      <c r="W72" s="65"/>
      <c r="X72" s="62"/>
      <c r="Y72" s="62"/>
      <c r="Z72" s="62"/>
    </row>
    <row r="73" spans="1:26" s="9" customFormat="1" ht="12" x14ac:dyDescent="0.2">
      <c r="A73" s="62">
        <v>250</v>
      </c>
      <c r="B73" s="62" t="s">
        <v>118</v>
      </c>
      <c r="C73" s="67">
        <v>44435</v>
      </c>
      <c r="D73" s="62" t="s">
        <v>61</v>
      </c>
      <c r="E73" s="62" t="s">
        <v>72</v>
      </c>
      <c r="F73" s="62" t="s">
        <v>75</v>
      </c>
      <c r="G73" s="63">
        <v>6</v>
      </c>
      <c r="H73" s="63">
        <f t="shared" si="0"/>
        <v>1500</v>
      </c>
      <c r="I73" s="62"/>
      <c r="J73" s="62"/>
      <c r="K73" s="62"/>
      <c r="L73" s="62"/>
      <c r="M73" s="63"/>
      <c r="N73" s="62"/>
      <c r="O73" s="62"/>
      <c r="P73" s="62"/>
      <c r="Q73" s="62"/>
      <c r="R73" s="62"/>
      <c r="S73" s="64"/>
      <c r="T73" s="62"/>
      <c r="U73" s="62"/>
      <c r="V73" s="62"/>
      <c r="W73" s="65"/>
      <c r="X73" s="62"/>
      <c r="Y73" s="62"/>
      <c r="Z73" s="62"/>
    </row>
    <row r="74" spans="1:26" s="9" customFormat="1" ht="12" x14ac:dyDescent="0.2">
      <c r="A74" s="62">
        <v>125</v>
      </c>
      <c r="B74" s="62" t="s">
        <v>119</v>
      </c>
      <c r="C74" s="67">
        <v>44435</v>
      </c>
      <c r="D74" s="62" t="s">
        <v>58</v>
      </c>
      <c r="E74" s="62" t="s">
        <v>72</v>
      </c>
      <c r="F74" s="62" t="s">
        <v>75</v>
      </c>
      <c r="G74" s="63">
        <v>6</v>
      </c>
      <c r="H74" s="63">
        <f t="shared" si="0"/>
        <v>750</v>
      </c>
      <c r="I74" s="62"/>
      <c r="J74" s="62"/>
      <c r="K74" s="62"/>
      <c r="L74" s="62"/>
      <c r="M74" s="63"/>
      <c r="N74" s="62"/>
      <c r="O74" s="62"/>
      <c r="P74" s="62"/>
      <c r="Q74" s="62"/>
      <c r="R74" s="62"/>
      <c r="S74" s="64"/>
      <c r="T74" s="62"/>
      <c r="U74" s="62"/>
      <c r="V74" s="62"/>
      <c r="W74" s="65"/>
      <c r="X74" s="62"/>
      <c r="Y74" s="62"/>
      <c r="Z74" s="62"/>
    </row>
    <row r="75" spans="1:26" s="9" customFormat="1" ht="12" x14ac:dyDescent="0.2">
      <c r="A75" s="62">
        <v>300</v>
      </c>
      <c r="B75" s="62" t="s">
        <v>120</v>
      </c>
      <c r="C75" s="67">
        <v>44435</v>
      </c>
      <c r="D75" s="62" t="s">
        <v>67</v>
      </c>
      <c r="E75" s="62" t="s">
        <v>72</v>
      </c>
      <c r="F75" s="62" t="s">
        <v>75</v>
      </c>
      <c r="G75" s="63">
        <v>6</v>
      </c>
      <c r="H75" s="63">
        <f t="shared" si="0"/>
        <v>1800</v>
      </c>
      <c r="I75" s="62"/>
      <c r="J75" s="62"/>
      <c r="K75" s="62"/>
      <c r="L75" s="62"/>
      <c r="M75" s="63"/>
      <c r="N75" s="62"/>
      <c r="O75" s="62"/>
      <c r="P75" s="62"/>
      <c r="Q75" s="62"/>
      <c r="R75" s="62"/>
      <c r="S75" s="64"/>
      <c r="T75" s="62"/>
      <c r="U75" s="62"/>
      <c r="V75" s="62"/>
      <c r="W75" s="65"/>
      <c r="X75" s="62"/>
      <c r="Y75" s="62"/>
      <c r="Z75" s="62"/>
    </row>
    <row r="76" spans="1:26" s="9" customFormat="1" ht="12" x14ac:dyDescent="0.2">
      <c r="A76" s="62">
        <v>310</v>
      </c>
      <c r="B76" s="62" t="s">
        <v>121</v>
      </c>
      <c r="C76" s="67">
        <v>44435</v>
      </c>
      <c r="D76" s="62" t="s">
        <v>62</v>
      </c>
      <c r="E76" s="62" t="s">
        <v>72</v>
      </c>
      <c r="F76" s="62" t="s">
        <v>75</v>
      </c>
      <c r="G76" s="63">
        <v>6</v>
      </c>
      <c r="H76" s="63">
        <f t="shared" si="0"/>
        <v>1860</v>
      </c>
      <c r="I76" s="62"/>
      <c r="J76" s="62"/>
      <c r="K76" s="62"/>
      <c r="L76" s="62"/>
      <c r="M76" s="63"/>
      <c r="N76" s="62"/>
      <c r="O76" s="62"/>
      <c r="P76" s="62"/>
      <c r="Q76" s="62"/>
      <c r="R76" s="62"/>
      <c r="S76" s="64"/>
      <c r="T76" s="62"/>
      <c r="U76" s="62"/>
      <c r="V76" s="62"/>
      <c r="W76" s="65"/>
      <c r="X76" s="62"/>
      <c r="Y76" s="62"/>
      <c r="Z76" s="62"/>
    </row>
    <row r="77" spans="1:26" s="9" customFormat="1" ht="12" x14ac:dyDescent="0.2">
      <c r="A77" s="62">
        <v>398</v>
      </c>
      <c r="B77" s="62" t="s">
        <v>122</v>
      </c>
      <c r="C77" s="67">
        <v>44436</v>
      </c>
      <c r="D77" s="62" t="s">
        <v>62</v>
      </c>
      <c r="E77" s="62" t="s">
        <v>72</v>
      </c>
      <c r="F77" s="62" t="s">
        <v>75</v>
      </c>
      <c r="G77" s="63">
        <v>6</v>
      </c>
      <c r="H77" s="63">
        <f t="shared" si="0"/>
        <v>2388</v>
      </c>
      <c r="I77" s="62"/>
      <c r="J77" s="62"/>
      <c r="K77" s="62"/>
      <c r="L77" s="62"/>
      <c r="M77" s="63"/>
      <c r="N77" s="62"/>
      <c r="O77" s="62"/>
      <c r="P77" s="62"/>
      <c r="Q77" s="62"/>
      <c r="R77" s="62"/>
      <c r="S77" s="64"/>
      <c r="T77" s="62"/>
      <c r="U77" s="62"/>
      <c r="V77" s="62"/>
      <c r="W77" s="65"/>
      <c r="X77" s="62"/>
      <c r="Y77" s="62"/>
      <c r="Z77" s="62"/>
    </row>
    <row r="78" spans="1:26" s="9" customFormat="1" ht="12" x14ac:dyDescent="0.2">
      <c r="A78" s="62">
        <v>409</v>
      </c>
      <c r="B78" s="62" t="s">
        <v>46</v>
      </c>
      <c r="C78" s="67">
        <v>44436</v>
      </c>
      <c r="D78" s="62" t="s">
        <v>67</v>
      </c>
      <c r="E78" s="62" t="s">
        <v>72</v>
      </c>
      <c r="F78" s="62" t="s">
        <v>75</v>
      </c>
      <c r="G78" s="63">
        <v>6</v>
      </c>
      <c r="H78" s="63">
        <f t="shared" si="0"/>
        <v>2454</v>
      </c>
      <c r="I78" s="62"/>
      <c r="J78" s="62"/>
      <c r="K78" s="62"/>
      <c r="L78" s="62"/>
      <c r="M78" s="63"/>
      <c r="N78" s="62"/>
      <c r="O78" s="62"/>
      <c r="P78" s="62"/>
      <c r="Q78" s="62"/>
      <c r="R78" s="62"/>
      <c r="S78" s="64"/>
      <c r="T78" s="62"/>
      <c r="U78" s="62"/>
      <c r="V78" s="62"/>
      <c r="W78" s="65"/>
      <c r="X78" s="62"/>
      <c r="Y78" s="62"/>
      <c r="Z78" s="62"/>
    </row>
    <row r="79" spans="1:26" s="9" customFormat="1" ht="12" x14ac:dyDescent="0.2">
      <c r="A79" s="62">
        <v>700</v>
      </c>
      <c r="B79" s="62" t="s">
        <v>123</v>
      </c>
      <c r="C79" s="67">
        <v>44436</v>
      </c>
      <c r="D79" s="62" t="s">
        <v>62</v>
      </c>
      <c r="E79" s="62" t="s">
        <v>70</v>
      </c>
      <c r="F79" s="62" t="s">
        <v>75</v>
      </c>
      <c r="G79" s="63">
        <v>6.2</v>
      </c>
      <c r="H79" s="63">
        <f t="shared" si="0"/>
        <v>4340</v>
      </c>
      <c r="I79" s="62"/>
      <c r="J79" s="62"/>
      <c r="K79" s="62"/>
      <c r="L79" s="62"/>
      <c r="M79" s="63"/>
      <c r="N79" s="62"/>
      <c r="O79" s="62"/>
      <c r="P79" s="62"/>
      <c r="Q79" s="62"/>
      <c r="R79" s="62"/>
      <c r="S79" s="64"/>
      <c r="T79" s="62"/>
      <c r="U79" s="62"/>
      <c r="V79" s="62"/>
      <c r="W79" s="65"/>
      <c r="X79" s="62"/>
      <c r="Y79" s="62"/>
      <c r="Z79" s="62"/>
    </row>
    <row r="80" spans="1:26" s="9" customFormat="1" ht="12" x14ac:dyDescent="0.2">
      <c r="A80" s="62">
        <v>250</v>
      </c>
      <c r="B80" s="62" t="s">
        <v>124</v>
      </c>
      <c r="C80" s="67">
        <v>44436</v>
      </c>
      <c r="D80" s="62" t="s">
        <v>61</v>
      </c>
      <c r="E80" s="62" t="s">
        <v>70</v>
      </c>
      <c r="F80" s="62" t="s">
        <v>75</v>
      </c>
      <c r="G80" s="63">
        <v>6.2</v>
      </c>
      <c r="H80" s="63">
        <f t="shared" si="0"/>
        <v>1550</v>
      </c>
      <c r="I80" s="62"/>
      <c r="J80" s="62"/>
      <c r="K80" s="62"/>
      <c r="L80" s="62"/>
      <c r="M80" s="63"/>
      <c r="N80" s="62"/>
      <c r="O80" s="62"/>
      <c r="P80" s="62"/>
      <c r="Q80" s="62"/>
      <c r="R80" s="62"/>
      <c r="S80" s="64"/>
      <c r="T80" s="62"/>
      <c r="U80" s="62"/>
      <c r="V80" s="62"/>
      <c r="W80" s="65"/>
      <c r="X80" s="62"/>
      <c r="Y80" s="62"/>
      <c r="Z80" s="62"/>
    </row>
    <row r="81" spans="1:26" s="9" customFormat="1" ht="12" x14ac:dyDescent="0.2">
      <c r="A81" s="62">
        <v>500</v>
      </c>
      <c r="B81" s="62" t="s">
        <v>125</v>
      </c>
      <c r="C81" s="67">
        <v>44436</v>
      </c>
      <c r="D81" s="62" t="s">
        <v>69</v>
      </c>
      <c r="E81" s="62" t="s">
        <v>70</v>
      </c>
      <c r="F81" s="62" t="s">
        <v>75</v>
      </c>
      <c r="G81" s="63">
        <v>6.2</v>
      </c>
      <c r="H81" s="63">
        <f t="shared" si="0"/>
        <v>3100</v>
      </c>
      <c r="I81" s="62"/>
      <c r="J81" s="62"/>
      <c r="K81" s="62"/>
      <c r="L81" s="62"/>
      <c r="M81" s="63"/>
      <c r="N81" s="62"/>
      <c r="O81" s="62"/>
      <c r="P81" s="62"/>
      <c r="Q81" s="62"/>
      <c r="R81" s="62"/>
      <c r="S81" s="64"/>
      <c r="T81" s="62"/>
      <c r="U81" s="62"/>
      <c r="V81" s="62"/>
      <c r="W81" s="65"/>
      <c r="X81" s="62"/>
      <c r="Y81" s="62"/>
      <c r="Z81" s="62"/>
    </row>
    <row r="82" spans="1:26" s="9" customFormat="1" ht="12" x14ac:dyDescent="0.2">
      <c r="A82" s="62">
        <v>450</v>
      </c>
      <c r="B82" s="62" t="s">
        <v>126</v>
      </c>
      <c r="C82" s="67">
        <v>44436</v>
      </c>
      <c r="D82" s="62" t="s">
        <v>57</v>
      </c>
      <c r="E82" s="62" t="s">
        <v>70</v>
      </c>
      <c r="F82" s="62" t="s">
        <v>75</v>
      </c>
      <c r="G82" s="63">
        <v>6.2</v>
      </c>
      <c r="H82" s="63">
        <f t="shared" si="0"/>
        <v>2790</v>
      </c>
      <c r="I82" s="62"/>
      <c r="J82" s="62"/>
      <c r="K82" s="62"/>
      <c r="L82" s="62"/>
      <c r="M82" s="63"/>
      <c r="N82" s="62"/>
      <c r="O82" s="62"/>
      <c r="P82" s="62"/>
      <c r="Q82" s="62"/>
      <c r="R82" s="62"/>
      <c r="S82" s="64"/>
      <c r="T82" s="62"/>
      <c r="U82" s="62"/>
      <c r="V82" s="62"/>
      <c r="W82" s="65"/>
      <c r="X82" s="62"/>
      <c r="Y82" s="62"/>
      <c r="Z82" s="62"/>
    </row>
    <row r="83" spans="1:26" s="61" customFormat="1" ht="12" x14ac:dyDescent="0.2">
      <c r="A83" s="58"/>
      <c r="B83" s="58"/>
      <c r="C83" s="59"/>
      <c r="D83" s="58"/>
      <c r="E83" s="58"/>
      <c r="F83" s="58"/>
      <c r="G83" s="60"/>
      <c r="H83" s="63">
        <f t="shared" si="0"/>
        <v>0</v>
      </c>
      <c r="I83" s="60"/>
      <c r="J83" s="60"/>
      <c r="K83" s="60"/>
      <c r="L83" s="60"/>
      <c r="M83" s="60"/>
      <c r="N83" s="60"/>
      <c r="O83" s="60"/>
      <c r="P83" s="60"/>
      <c r="Q83" s="60"/>
      <c r="R83" s="60">
        <f>SUM(K83:Q83)</f>
        <v>0</v>
      </c>
      <c r="S83" s="60"/>
      <c r="T83" s="60">
        <f>M83</f>
        <v>0</v>
      </c>
      <c r="U83" s="60">
        <f>SUM(R83:T83)</f>
        <v>0</v>
      </c>
      <c r="V83" s="60">
        <f>+I83+J83</f>
        <v>0</v>
      </c>
      <c r="W83" s="60">
        <f>SUM(U83:V83)</f>
        <v>0</v>
      </c>
      <c r="X83" s="58" t="s">
        <v>77</v>
      </c>
      <c r="Y83" s="58" t="s">
        <v>81</v>
      </c>
      <c r="Z83" s="58" t="s">
        <v>82</v>
      </c>
    </row>
    <row r="84" spans="1:26" s="12" customFormat="1" ht="12" x14ac:dyDescent="0.2">
      <c r="A84" s="14">
        <f>SUBTOTAL(9,A34:A83)</f>
        <v>21140</v>
      </c>
      <c r="B84" s="12" t="s">
        <v>26</v>
      </c>
      <c r="C84" s="68"/>
      <c r="G84" s="13">
        <f>+H84/A84</f>
        <v>5.8490823084200576</v>
      </c>
      <c r="H84" s="13">
        <f>SUBTOTAL(9,H34:H83)</f>
        <v>123649.60000000002</v>
      </c>
      <c r="I84" s="13">
        <f t="shared" ref="I84:W84" si="1">SUBTOTAL(9,I83:I83)</f>
        <v>0</v>
      </c>
      <c r="J84" s="13">
        <f t="shared" si="1"/>
        <v>0</v>
      </c>
      <c r="K84" s="13">
        <f t="shared" si="1"/>
        <v>0</v>
      </c>
      <c r="L84" s="13">
        <f t="shared" si="1"/>
        <v>0</v>
      </c>
      <c r="M84" s="13">
        <f t="shared" si="1"/>
        <v>0</v>
      </c>
      <c r="N84" s="13">
        <f t="shared" si="1"/>
        <v>0</v>
      </c>
      <c r="O84" s="13">
        <f t="shared" si="1"/>
        <v>0</v>
      </c>
      <c r="P84" s="13">
        <f t="shared" si="1"/>
        <v>0</v>
      </c>
      <c r="Q84" s="13">
        <f t="shared" si="1"/>
        <v>0</v>
      </c>
      <c r="R84" s="13">
        <f t="shared" si="1"/>
        <v>0</v>
      </c>
      <c r="S84" s="13">
        <f t="shared" si="1"/>
        <v>0</v>
      </c>
      <c r="T84" s="13">
        <f t="shared" si="1"/>
        <v>0</v>
      </c>
      <c r="U84" s="13">
        <f t="shared" si="1"/>
        <v>0</v>
      </c>
      <c r="V84" s="13">
        <f t="shared" si="1"/>
        <v>0</v>
      </c>
      <c r="W84" s="15">
        <f t="shared" si="1"/>
        <v>0</v>
      </c>
      <c r="X84" s="13"/>
      <c r="Y84" s="13"/>
      <c r="Z84" s="13"/>
    </row>
    <row r="86" spans="1:26" x14ac:dyDescent="0.25">
      <c r="I86" s="10">
        <f>COUNT(I83:I83)</f>
        <v>0</v>
      </c>
      <c r="J86" s="10">
        <f>COUNT(J83:J83)</f>
        <v>0</v>
      </c>
      <c r="K86" s="10"/>
      <c r="L86" s="10"/>
      <c r="M86" s="11"/>
      <c r="N86" s="10">
        <f>COUNT(N83:N83)</f>
        <v>0</v>
      </c>
      <c r="O86" s="10">
        <f>COUNT(O83:O83)</f>
        <v>0</v>
      </c>
    </row>
  </sheetData>
  <autoFilter ref="A33:AB83" xr:uid="{06C5A392-10BA-45F4-AA48-B930B3FEA052}"/>
  <mergeCells count="2">
    <mergeCell ref="I32:J32"/>
    <mergeCell ref="N32:O3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1CA45-D960-4108-97E6-E06FB8F1A2F1}">
  <sheetPr filterMode="1">
    <pageSetUpPr fitToPage="1"/>
  </sheetPr>
  <dimension ref="A1:Z71"/>
  <sheetViews>
    <sheetView showGridLines="0" topLeftCell="A7" zoomScale="92" zoomScaleNormal="92" workbookViewId="0">
      <pane ySplit="42255" topLeftCell="A253"/>
      <selection activeCell="E49" sqref="E49"/>
      <selection pane="bottomLeft" activeCell="A253" sqref="A253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216</v>
      </c>
      <c r="G2" s="212">
        <v>6.08</v>
      </c>
      <c r="H2" s="212">
        <v>0.14139534883720931</v>
      </c>
      <c r="I2" s="212">
        <v>6.5041860465116281</v>
      </c>
      <c r="J2" s="217">
        <v>44552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217</v>
      </c>
      <c r="G3" s="231">
        <v>5.94</v>
      </c>
      <c r="H3" s="231">
        <v>0.13813953488372094</v>
      </c>
      <c r="I3" s="231">
        <v>6.3544186046511628</v>
      </c>
      <c r="J3" s="232">
        <v>44552</v>
      </c>
      <c r="K3" s="233"/>
      <c r="L3" s="234"/>
      <c r="M3" s="235"/>
      <c r="N3" s="236">
        <v>46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63"/>
      <c r="C8" s="263"/>
      <c r="D8" s="263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63"/>
      <c r="C9" s="263"/>
      <c r="D9" s="263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63"/>
      <c r="C10" s="263"/>
      <c r="D10" s="263"/>
    </row>
    <row r="11" spans="1:26" ht="15.75" thickBot="1" x14ac:dyDescent="0.3">
      <c r="A11" s="69"/>
      <c r="B11" s="263"/>
      <c r="C11" s="263"/>
      <c r="D11" s="263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16">
        <v>600</v>
      </c>
      <c r="B14" s="216" t="s">
        <v>224</v>
      </c>
      <c r="C14" s="217">
        <v>44555</v>
      </c>
      <c r="D14" s="216" t="s">
        <v>225</v>
      </c>
      <c r="E14" s="216" t="s">
        <v>72</v>
      </c>
      <c r="F14" s="218" t="s">
        <v>159</v>
      </c>
      <c r="G14" s="212">
        <v>7.5</v>
      </c>
      <c r="H14" s="212">
        <f t="shared" ref="H14:H42" si="0">G14/$H$12</f>
        <v>0.1744186046511628</v>
      </c>
      <c r="I14" s="212">
        <f t="shared" ref="I14:I42" si="1">+H14*X14</f>
        <v>7.5</v>
      </c>
      <c r="J14" s="212">
        <f t="shared" ref="J14:J42" si="2">+I14*A14</f>
        <v>4500</v>
      </c>
      <c r="K14" s="212"/>
      <c r="L14" s="212"/>
      <c r="M14" s="213">
        <f t="shared" ref="M14:M42" si="3">SUM(J14:L14)</f>
        <v>4500</v>
      </c>
      <c r="N14" s="212"/>
      <c r="O14" s="212"/>
      <c r="P14" s="212"/>
      <c r="Q14" s="212"/>
      <c r="R14" s="212"/>
      <c r="S14" s="212">
        <v>-27.7</v>
      </c>
      <c r="T14" s="212">
        <f>-J14*1%</f>
        <v>-45</v>
      </c>
      <c r="U14" s="216"/>
      <c r="V14" s="212">
        <f t="shared" ref="V14:V42" si="4">SUM(N14:U14)</f>
        <v>-72.7</v>
      </c>
      <c r="W14" s="212">
        <f t="shared" ref="W14:W42" si="5">+M14+V14-K14-L14</f>
        <v>4427.3</v>
      </c>
      <c r="X14" s="216">
        <v>43</v>
      </c>
      <c r="Y14" s="219" t="s">
        <v>215</v>
      </c>
      <c r="Z14" s="219" t="s">
        <v>223</v>
      </c>
    </row>
    <row r="15" spans="1:26" s="254" customFormat="1" ht="11.25" hidden="1" customHeight="1" x14ac:dyDescent="0.2">
      <c r="A15" s="248">
        <v>672</v>
      </c>
      <c r="B15" s="248" t="s">
        <v>216</v>
      </c>
      <c r="C15" s="249">
        <v>44552</v>
      </c>
      <c r="D15" s="248" t="s">
        <v>216</v>
      </c>
      <c r="E15" s="248" t="s">
        <v>70</v>
      </c>
      <c r="F15" s="250" t="s">
        <v>159</v>
      </c>
      <c r="G15" s="251">
        <v>6.08</v>
      </c>
      <c r="H15" s="251">
        <f t="shared" si="0"/>
        <v>0.14139534883720931</v>
      </c>
      <c r="I15" s="251">
        <f t="shared" si="1"/>
        <v>6.5041860465116281</v>
      </c>
      <c r="J15" s="251">
        <f t="shared" si="2"/>
        <v>4370.8130232558142</v>
      </c>
      <c r="K15" s="251"/>
      <c r="L15" s="251"/>
      <c r="M15" s="252">
        <f t="shared" si="3"/>
        <v>4370.8130232558142</v>
      </c>
      <c r="N15" s="251">
        <v>-71.25</v>
      </c>
      <c r="O15" s="251"/>
      <c r="P15" s="251"/>
      <c r="Q15" s="251"/>
      <c r="R15" s="251"/>
      <c r="S15" s="251">
        <v>5.83</v>
      </c>
      <c r="T15" s="251">
        <v>-42.84</v>
      </c>
      <c r="U15" s="251"/>
      <c r="V15" s="251">
        <f t="shared" si="4"/>
        <v>-108.26</v>
      </c>
      <c r="W15" s="251">
        <f t="shared" si="5"/>
        <v>4262.553023255814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16">
        <v>96</v>
      </c>
      <c r="B16" s="216" t="s">
        <v>219</v>
      </c>
      <c r="C16" s="217">
        <v>44555</v>
      </c>
      <c r="D16" s="216" t="s">
        <v>219</v>
      </c>
      <c r="E16" s="216" t="s">
        <v>72</v>
      </c>
      <c r="F16" s="218" t="s">
        <v>159</v>
      </c>
      <c r="G16" s="212">
        <v>7.01</v>
      </c>
      <c r="H16" s="212">
        <f t="shared" si="0"/>
        <v>0.16302325581395349</v>
      </c>
      <c r="I16" s="212">
        <f t="shared" si="1"/>
        <v>7.4990697674418607</v>
      </c>
      <c r="J16" s="212">
        <f t="shared" si="2"/>
        <v>719.91069767441866</v>
      </c>
      <c r="K16" s="212"/>
      <c r="L16" s="212"/>
      <c r="M16" s="213">
        <f t="shared" si="3"/>
        <v>719.91069767441866</v>
      </c>
      <c r="N16" s="212"/>
      <c r="O16" s="212"/>
      <c r="P16" s="212"/>
      <c r="Q16" s="212"/>
      <c r="R16" s="212"/>
      <c r="S16" s="212">
        <v>-30.16</v>
      </c>
      <c r="T16" s="212">
        <f>-J16*1%</f>
        <v>-7.1991069767441864</v>
      </c>
      <c r="U16" s="212"/>
      <c r="V16" s="212">
        <f t="shared" si="4"/>
        <v>-37.359106976744187</v>
      </c>
      <c r="W16" s="212">
        <f t="shared" si="5"/>
        <v>682.55159069767444</v>
      </c>
      <c r="X16" s="216">
        <v>46</v>
      </c>
      <c r="Y16" s="219" t="s">
        <v>215</v>
      </c>
      <c r="Z16" s="219" t="s">
        <v>220</v>
      </c>
    </row>
    <row r="17" spans="1:26" s="220" customFormat="1" ht="11.25" hidden="1" customHeight="1" x14ac:dyDescent="0.2">
      <c r="A17" s="216">
        <v>144</v>
      </c>
      <c r="B17" s="216" t="s">
        <v>219</v>
      </c>
      <c r="C17" s="217">
        <v>44555</v>
      </c>
      <c r="D17" s="216" t="s">
        <v>219</v>
      </c>
      <c r="E17" s="216" t="s">
        <v>70</v>
      </c>
      <c r="F17" s="218" t="s">
        <v>159</v>
      </c>
      <c r="G17" s="212">
        <v>7.01</v>
      </c>
      <c r="H17" s="212">
        <f t="shared" si="0"/>
        <v>0.16302325581395349</v>
      </c>
      <c r="I17" s="212">
        <f t="shared" si="1"/>
        <v>7.4990697674418607</v>
      </c>
      <c r="J17" s="212">
        <f t="shared" si="2"/>
        <v>1079.8660465116279</v>
      </c>
      <c r="K17" s="212"/>
      <c r="L17" s="212"/>
      <c r="M17" s="213">
        <f t="shared" si="3"/>
        <v>1079.8660465116279</v>
      </c>
      <c r="N17" s="212"/>
      <c r="O17" s="212"/>
      <c r="P17" s="212"/>
      <c r="Q17" s="212"/>
      <c r="R17" s="212"/>
      <c r="S17" s="212"/>
      <c r="T17" s="212">
        <f>-J17*1%</f>
        <v>-10.79866046511628</v>
      </c>
      <c r="U17" s="212"/>
      <c r="V17" s="212">
        <f t="shared" si="4"/>
        <v>-10.79866046511628</v>
      </c>
      <c r="W17" s="212">
        <f t="shared" si="5"/>
        <v>1069.0673860465117</v>
      </c>
      <c r="X17" s="216">
        <v>46</v>
      </c>
      <c r="Y17" s="219" t="s">
        <v>215</v>
      </c>
      <c r="Z17" s="219" t="s">
        <v>221</v>
      </c>
    </row>
    <row r="18" spans="1:26" s="220" customFormat="1" ht="11.25" hidden="1" customHeight="1" x14ac:dyDescent="0.2">
      <c r="A18" s="216">
        <v>672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0"/>
        <v>0.16302325581395349</v>
      </c>
      <c r="I18" s="212">
        <f t="shared" si="1"/>
        <v>7.4990697674418607</v>
      </c>
      <c r="J18" s="212">
        <f t="shared" si="2"/>
        <v>5039.3748837209305</v>
      </c>
      <c r="K18" s="212"/>
      <c r="L18" s="212"/>
      <c r="M18" s="213">
        <f t="shared" si="3"/>
        <v>5039.3748837209305</v>
      </c>
      <c r="N18" s="212"/>
      <c r="O18" s="212"/>
      <c r="P18" s="212"/>
      <c r="Q18" s="212"/>
      <c r="R18" s="212"/>
      <c r="S18" s="212"/>
      <c r="T18" s="212">
        <f>-J18*1%</f>
        <v>-50.393748837209309</v>
      </c>
      <c r="U18" s="212"/>
      <c r="V18" s="212">
        <f t="shared" si="4"/>
        <v>-50.393748837209309</v>
      </c>
      <c r="W18" s="212">
        <f t="shared" si="5"/>
        <v>4988.9811348837211</v>
      </c>
      <c r="X18" s="216">
        <v>46</v>
      </c>
      <c r="Y18" s="219" t="s">
        <v>215</v>
      </c>
      <c r="Z18" s="219" t="s">
        <v>222</v>
      </c>
    </row>
    <row r="19" spans="1:26" s="220" customFormat="1" ht="11.25" hidden="1" customHeight="1" x14ac:dyDescent="0.2">
      <c r="A19" s="248">
        <v>864</v>
      </c>
      <c r="B19" s="248" t="s">
        <v>176</v>
      </c>
      <c r="C19" s="249">
        <v>44551</v>
      </c>
      <c r="D19" s="248" t="s">
        <v>176</v>
      </c>
      <c r="E19" s="248" t="s">
        <v>72</v>
      </c>
      <c r="F19" s="250" t="s">
        <v>159</v>
      </c>
      <c r="G19" s="251">
        <v>6</v>
      </c>
      <c r="H19" s="251">
        <f t="shared" si="0"/>
        <v>0.13953488372093023</v>
      </c>
      <c r="I19" s="251">
        <f t="shared" si="1"/>
        <v>6.4186046511627906</v>
      </c>
      <c r="J19" s="251">
        <f t="shared" si="2"/>
        <v>5545.6744186046508</v>
      </c>
      <c r="K19" s="251"/>
      <c r="L19" s="251"/>
      <c r="M19" s="252">
        <f t="shared" si="3"/>
        <v>5545.6744186046508</v>
      </c>
      <c r="N19" s="251">
        <v>-71.25</v>
      </c>
      <c r="O19" s="251"/>
      <c r="P19" s="251"/>
      <c r="Q19" s="251"/>
      <c r="R19" s="251"/>
      <c r="S19" s="251">
        <v>25.81</v>
      </c>
      <c r="T19" s="251">
        <f>-(864*6.25)*1%</f>
        <v>-54</v>
      </c>
      <c r="U19" s="251"/>
      <c r="V19" s="251">
        <f t="shared" si="4"/>
        <v>-99.44</v>
      </c>
      <c r="W19" s="251">
        <f t="shared" si="5"/>
        <v>5446.2344186046512</v>
      </c>
      <c r="X19" s="248">
        <v>46</v>
      </c>
      <c r="Y19" s="253" t="s">
        <v>215</v>
      </c>
      <c r="Z19" s="253" t="s">
        <v>218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0"/>
        <v>0.17395348837209304</v>
      </c>
      <c r="I20" s="212">
        <f t="shared" si="1"/>
        <v>8.0018604651162804</v>
      </c>
      <c r="J20" s="212">
        <f t="shared" si="2"/>
        <v>5761.3395348837221</v>
      </c>
      <c r="K20" s="212"/>
      <c r="L20" s="212"/>
      <c r="M20" s="213">
        <f t="shared" si="3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>
        <v>-2000</v>
      </c>
      <c r="V20" s="212">
        <f t="shared" si="4"/>
        <v>-2118.8333953488373</v>
      </c>
      <c r="W20" s="212">
        <f t="shared" si="5"/>
        <v>3642.5061395348848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0"/>
        <v>0.17906976744186046</v>
      </c>
      <c r="I21" s="212">
        <f t="shared" si="1"/>
        <v>7.6999999999999993</v>
      </c>
      <c r="J21" s="212">
        <f t="shared" si="2"/>
        <v>1139.5999999999999</v>
      </c>
      <c r="K21" s="212"/>
      <c r="L21" s="212"/>
      <c r="M21" s="213">
        <f t="shared" si="3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4"/>
        <v>-11.395999999999999</v>
      </c>
      <c r="W21" s="212">
        <f t="shared" si="5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48">
        <v>460</v>
      </c>
      <c r="B22" s="248" t="s">
        <v>217</v>
      </c>
      <c r="C22" s="249">
        <v>44552</v>
      </c>
      <c r="D22" s="248" t="s">
        <v>217</v>
      </c>
      <c r="E22" s="248" t="s">
        <v>72</v>
      </c>
      <c r="F22" s="250" t="s">
        <v>159</v>
      </c>
      <c r="G22" s="251">
        <v>5.94</v>
      </c>
      <c r="H22" s="251">
        <f t="shared" si="0"/>
        <v>0.13813953488372094</v>
      </c>
      <c r="I22" s="251">
        <f t="shared" si="1"/>
        <v>6.3544186046511628</v>
      </c>
      <c r="J22" s="251">
        <f t="shared" si="2"/>
        <v>2923.032558139535</v>
      </c>
      <c r="K22" s="251"/>
      <c r="L22" s="251"/>
      <c r="M22" s="252">
        <f t="shared" si="3"/>
        <v>2923.032558139535</v>
      </c>
      <c r="N22" s="251"/>
      <c r="O22" s="251"/>
      <c r="P22" s="251"/>
      <c r="Q22" s="251"/>
      <c r="R22" s="251"/>
      <c r="S22" s="251">
        <v>-342.1</v>
      </c>
      <c r="T22" s="251">
        <f>-J22*1%</f>
        <v>-29.230325581395352</v>
      </c>
      <c r="U22" s="251"/>
      <c r="V22" s="251">
        <f t="shared" si="4"/>
        <v>-371.33032558139536</v>
      </c>
      <c r="W22" s="251">
        <f t="shared" si="5"/>
        <v>2551.7022325581397</v>
      </c>
      <c r="X22" s="248">
        <v>46</v>
      </c>
      <c r="Y22" s="253" t="s">
        <v>215</v>
      </c>
      <c r="Z22" s="253" t="s">
        <v>213</v>
      </c>
    </row>
    <row r="23" spans="1:26" s="220" customFormat="1" ht="11.25" hidden="1" customHeight="1" x14ac:dyDescent="0.2">
      <c r="A23" s="216">
        <v>192</v>
      </c>
      <c r="B23" s="216" t="s">
        <v>217</v>
      </c>
      <c r="C23" s="217">
        <v>44553</v>
      </c>
      <c r="D23" s="216" t="s">
        <v>217</v>
      </c>
      <c r="E23" s="216" t="s">
        <v>228</v>
      </c>
      <c r="F23" s="218" t="s">
        <v>159</v>
      </c>
      <c r="G23" s="212">
        <v>5.94</v>
      </c>
      <c r="H23" s="212">
        <f t="shared" si="0"/>
        <v>0.13813953488372094</v>
      </c>
      <c r="I23" s="212">
        <f t="shared" si="1"/>
        <v>6.3544186046511628</v>
      </c>
      <c r="J23" s="212">
        <f t="shared" si="2"/>
        <v>1220.0483720930233</v>
      </c>
      <c r="K23" s="212"/>
      <c r="L23" s="212"/>
      <c r="M23" s="213">
        <f t="shared" si="3"/>
        <v>1220.0483720930233</v>
      </c>
      <c r="N23" s="212">
        <v>-71.25</v>
      </c>
      <c r="O23" s="212"/>
      <c r="P23" s="212"/>
      <c r="Q23" s="212"/>
      <c r="R23" s="212"/>
      <c r="S23" s="212">
        <v>68.64</v>
      </c>
      <c r="T23" s="212">
        <f>-J23*1%</f>
        <v>-12.200483720930233</v>
      </c>
      <c r="U23" s="212"/>
      <c r="V23" s="212">
        <f t="shared" si="4"/>
        <v>-14.810483720930232</v>
      </c>
      <c r="W23" s="212">
        <f t="shared" si="5"/>
        <v>1205.237888372093</v>
      </c>
      <c r="X23" s="216">
        <v>46</v>
      </c>
      <c r="Y23" s="219" t="s">
        <v>215</v>
      </c>
      <c r="Z23" s="219" t="s">
        <v>222</v>
      </c>
    </row>
    <row r="24" spans="1:26" s="220" customFormat="1" ht="11.25" hidden="1" customHeight="1" x14ac:dyDescent="0.2">
      <c r="A24" s="216">
        <v>300</v>
      </c>
      <c r="B24" s="216" t="s">
        <v>226</v>
      </c>
      <c r="C24" s="217">
        <v>44555</v>
      </c>
      <c r="D24" s="216" t="s">
        <v>227</v>
      </c>
      <c r="E24" s="216" t="s">
        <v>72</v>
      </c>
      <c r="F24" s="218" t="s">
        <v>159</v>
      </c>
      <c r="G24" s="212">
        <v>7.2</v>
      </c>
      <c r="H24" s="212">
        <f t="shared" si="0"/>
        <v>0.16744186046511628</v>
      </c>
      <c r="I24" s="212">
        <f t="shared" si="1"/>
        <v>7.2</v>
      </c>
      <c r="J24" s="212">
        <f t="shared" si="2"/>
        <v>2160</v>
      </c>
      <c r="K24" s="212"/>
      <c r="L24" s="212"/>
      <c r="M24" s="213">
        <f t="shared" si="3"/>
        <v>2160</v>
      </c>
      <c r="N24" s="212"/>
      <c r="O24" s="212"/>
      <c r="P24" s="212"/>
      <c r="Q24" s="212"/>
      <c r="R24" s="212"/>
      <c r="S24" s="212">
        <v>-14.25</v>
      </c>
      <c r="T24" s="212">
        <f>-J24*1%</f>
        <v>-21.6</v>
      </c>
      <c r="U24" s="212"/>
      <c r="V24" s="212">
        <f t="shared" si="4"/>
        <v>-35.85</v>
      </c>
      <c r="W24" s="212">
        <f t="shared" si="5"/>
        <v>2124.15</v>
      </c>
      <c r="X24" s="216">
        <v>43</v>
      </c>
      <c r="Y24" s="219" t="s">
        <v>215</v>
      </c>
      <c r="Z24" s="219" t="s">
        <v>223</v>
      </c>
    </row>
    <row r="25" spans="1:26" s="220" customFormat="1" ht="11.25" hidden="1" customHeight="1" x14ac:dyDescent="0.2">
      <c r="A25" s="216">
        <v>700</v>
      </c>
      <c r="B25" s="216" t="s">
        <v>197</v>
      </c>
      <c r="C25" s="217">
        <v>44552</v>
      </c>
      <c r="D25" s="216" t="s">
        <v>197</v>
      </c>
      <c r="E25" s="216" t="s">
        <v>72</v>
      </c>
      <c r="F25" s="218" t="s">
        <v>159</v>
      </c>
      <c r="G25" s="212">
        <v>5.7</v>
      </c>
      <c r="H25" s="212">
        <f t="shared" si="0"/>
        <v>0.13255813953488371</v>
      </c>
      <c r="I25" s="212">
        <f t="shared" si="1"/>
        <v>5.6999999999999993</v>
      </c>
      <c r="J25" s="212">
        <f t="shared" si="2"/>
        <v>3989.9999999999995</v>
      </c>
      <c r="K25" s="212"/>
      <c r="L25" s="212"/>
      <c r="M25" s="213">
        <f t="shared" si="3"/>
        <v>3989.9999999999995</v>
      </c>
      <c r="N25" s="212"/>
      <c r="O25" s="212"/>
      <c r="P25" s="212"/>
      <c r="Q25" s="212"/>
      <c r="R25" s="212"/>
      <c r="S25" s="212"/>
      <c r="T25" s="212"/>
      <c r="U25" s="212"/>
      <c r="V25" s="212">
        <f t="shared" si="4"/>
        <v>0</v>
      </c>
      <c r="W25" s="212">
        <f t="shared" si="5"/>
        <v>3989.9999999999995</v>
      </c>
      <c r="X25" s="216">
        <v>43</v>
      </c>
      <c r="Y25" s="219" t="s">
        <v>215</v>
      </c>
      <c r="Z25" s="219" t="s">
        <v>246</v>
      </c>
    </row>
    <row r="26" spans="1:26" s="220" customFormat="1" ht="11.25" hidden="1" customHeight="1" x14ac:dyDescent="0.2">
      <c r="A26" s="216">
        <v>0</v>
      </c>
      <c r="B26" s="216" t="s">
        <v>229</v>
      </c>
      <c r="C26" s="217">
        <v>44552</v>
      </c>
      <c r="D26" s="216" t="s">
        <v>237</v>
      </c>
      <c r="E26" s="216" t="s">
        <v>72</v>
      </c>
      <c r="F26" s="218" t="s">
        <v>159</v>
      </c>
      <c r="G26" s="212">
        <v>0</v>
      </c>
      <c r="H26" s="212">
        <f t="shared" si="0"/>
        <v>0</v>
      </c>
      <c r="I26" s="212">
        <f t="shared" si="1"/>
        <v>0</v>
      </c>
      <c r="J26" s="212">
        <f t="shared" si="2"/>
        <v>0</v>
      </c>
      <c r="K26" s="212"/>
      <c r="L26" s="212"/>
      <c r="M26" s="213">
        <f t="shared" si="3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4"/>
        <v>0</v>
      </c>
      <c r="W26" s="212">
        <f t="shared" si="5"/>
        <v>0</v>
      </c>
      <c r="X26" s="216">
        <v>43</v>
      </c>
      <c r="Y26" s="219" t="s">
        <v>215</v>
      </c>
      <c r="Z26" s="219" t="s">
        <v>246</v>
      </c>
    </row>
    <row r="27" spans="1:26" s="220" customFormat="1" ht="11.25" hidden="1" customHeight="1" x14ac:dyDescent="0.2">
      <c r="A27" s="216">
        <v>587</v>
      </c>
      <c r="B27" s="216" t="s">
        <v>203</v>
      </c>
      <c r="C27" s="217">
        <v>44553</v>
      </c>
      <c r="D27" s="216" t="s">
        <v>238</v>
      </c>
      <c r="E27" s="216" t="s">
        <v>72</v>
      </c>
      <c r="F27" s="218" t="s">
        <v>159</v>
      </c>
      <c r="G27" s="212">
        <v>6.25</v>
      </c>
      <c r="H27" s="212">
        <f t="shared" si="0"/>
        <v>0.14534883720930233</v>
      </c>
      <c r="I27" s="212">
        <f t="shared" si="1"/>
        <v>6.25</v>
      </c>
      <c r="J27" s="212">
        <f t="shared" si="2"/>
        <v>3668.75</v>
      </c>
      <c r="K27" s="212"/>
      <c r="L27" s="212"/>
      <c r="M27" s="213">
        <f t="shared" si="3"/>
        <v>3668.75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4"/>
        <v>0</v>
      </c>
      <c r="W27" s="212">
        <f t="shared" si="5"/>
        <v>3668.75</v>
      </c>
      <c r="X27" s="216">
        <v>43</v>
      </c>
      <c r="Y27" s="219" t="s">
        <v>215</v>
      </c>
      <c r="Z27" s="219" t="s">
        <v>246</v>
      </c>
    </row>
    <row r="28" spans="1:26" s="220" customFormat="1" ht="11.25" hidden="1" customHeight="1" x14ac:dyDescent="0.2">
      <c r="A28" s="216">
        <v>1015</v>
      </c>
      <c r="B28" s="218" t="s">
        <v>230</v>
      </c>
      <c r="C28" s="217">
        <v>44553</v>
      </c>
      <c r="D28" s="218" t="s">
        <v>239</v>
      </c>
      <c r="E28" s="216" t="s">
        <v>72</v>
      </c>
      <c r="F28" s="218" t="s">
        <v>159</v>
      </c>
      <c r="G28" s="212">
        <v>6</v>
      </c>
      <c r="H28" s="212">
        <f t="shared" si="0"/>
        <v>0.13953488372093023</v>
      </c>
      <c r="I28" s="212">
        <f t="shared" si="1"/>
        <v>6</v>
      </c>
      <c r="J28" s="212">
        <f t="shared" si="2"/>
        <v>6090</v>
      </c>
      <c r="K28" s="212"/>
      <c r="L28" s="212"/>
      <c r="M28" s="213">
        <f t="shared" si="3"/>
        <v>6090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4"/>
        <v>0</v>
      </c>
      <c r="W28" s="212">
        <f t="shared" si="5"/>
        <v>6090</v>
      </c>
      <c r="X28" s="216">
        <v>43</v>
      </c>
      <c r="Y28" s="219" t="s">
        <v>215</v>
      </c>
      <c r="Z28" s="219" t="s">
        <v>246</v>
      </c>
    </row>
    <row r="29" spans="1:26" s="220" customFormat="1" ht="11.25" hidden="1" customHeight="1" x14ac:dyDescent="0.2">
      <c r="A29" s="216">
        <v>154</v>
      </c>
      <c r="B29" s="216" t="s">
        <v>230</v>
      </c>
      <c r="C29" s="217">
        <v>44553</v>
      </c>
      <c r="D29" s="216" t="s">
        <v>239</v>
      </c>
      <c r="E29" s="216" t="s">
        <v>72</v>
      </c>
      <c r="F29" s="218" t="s">
        <v>159</v>
      </c>
      <c r="G29" s="212">
        <v>6</v>
      </c>
      <c r="H29" s="212">
        <f t="shared" si="0"/>
        <v>0.13953488372093023</v>
      </c>
      <c r="I29" s="212">
        <f t="shared" si="1"/>
        <v>6</v>
      </c>
      <c r="J29" s="212">
        <f t="shared" si="2"/>
        <v>924</v>
      </c>
      <c r="K29" s="212"/>
      <c r="L29" s="212"/>
      <c r="M29" s="213">
        <f t="shared" si="3"/>
        <v>924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4"/>
        <v>0</v>
      </c>
      <c r="W29" s="212">
        <f t="shared" si="5"/>
        <v>924</v>
      </c>
      <c r="X29" s="216">
        <v>43</v>
      </c>
      <c r="Y29" s="219" t="s">
        <v>215</v>
      </c>
      <c r="Z29" s="219" t="s">
        <v>246</v>
      </c>
    </row>
    <row r="30" spans="1:26" s="220" customFormat="1" ht="11.25" hidden="1" customHeight="1" x14ac:dyDescent="0.2">
      <c r="A30" s="216">
        <v>60</v>
      </c>
      <c r="B30" s="216" t="s">
        <v>231</v>
      </c>
      <c r="C30" s="217">
        <v>44553</v>
      </c>
      <c r="D30" s="216" t="s">
        <v>62</v>
      </c>
      <c r="E30" s="216" t="s">
        <v>72</v>
      </c>
      <c r="F30" s="218" t="s">
        <v>159</v>
      </c>
      <c r="G30" s="212">
        <v>6</v>
      </c>
      <c r="H30" s="212">
        <f t="shared" si="0"/>
        <v>0.13953488372093023</v>
      </c>
      <c r="I30" s="212">
        <f t="shared" si="1"/>
        <v>6</v>
      </c>
      <c r="J30" s="212">
        <f t="shared" si="2"/>
        <v>360</v>
      </c>
      <c r="K30" s="212"/>
      <c r="L30" s="212"/>
      <c r="M30" s="213">
        <f t="shared" si="3"/>
        <v>360</v>
      </c>
      <c r="N30" s="212">
        <v>-71.25</v>
      </c>
      <c r="O30" s="212"/>
      <c r="P30" s="212"/>
      <c r="Q30" s="212"/>
      <c r="R30" s="212"/>
      <c r="S30" s="212">
        <v>-50.03</v>
      </c>
      <c r="T30" s="212">
        <v>-50.56</v>
      </c>
      <c r="U30" s="212"/>
      <c r="V30" s="212">
        <f t="shared" si="4"/>
        <v>-171.84</v>
      </c>
      <c r="W30" s="212">
        <f t="shared" si="5"/>
        <v>188.16</v>
      </c>
      <c r="X30" s="216">
        <v>43</v>
      </c>
      <c r="Y30" s="219" t="s">
        <v>215</v>
      </c>
      <c r="Z30" s="219" t="s">
        <v>246</v>
      </c>
    </row>
    <row r="31" spans="1:26" s="220" customFormat="1" ht="11.25" hidden="1" customHeight="1" x14ac:dyDescent="0.2">
      <c r="A31" s="216">
        <v>250</v>
      </c>
      <c r="B31" s="216" t="s">
        <v>232</v>
      </c>
      <c r="C31" s="217">
        <v>44553</v>
      </c>
      <c r="D31" s="216" t="s">
        <v>62</v>
      </c>
      <c r="E31" s="216" t="s">
        <v>72</v>
      </c>
      <c r="F31" s="218" t="s">
        <v>159</v>
      </c>
      <c r="G31" s="212">
        <v>6</v>
      </c>
      <c r="H31" s="212">
        <f t="shared" si="0"/>
        <v>0.13953488372093023</v>
      </c>
      <c r="I31" s="212">
        <f t="shared" si="1"/>
        <v>6</v>
      </c>
      <c r="J31" s="212">
        <f t="shared" si="2"/>
        <v>1500</v>
      </c>
      <c r="K31" s="212"/>
      <c r="L31" s="212"/>
      <c r="M31" s="213">
        <f t="shared" si="3"/>
        <v>1500</v>
      </c>
      <c r="N31" s="212">
        <v>-71.25</v>
      </c>
      <c r="O31" s="212"/>
      <c r="P31" s="212"/>
      <c r="Q31" s="212"/>
      <c r="R31" s="212"/>
      <c r="S31" s="212"/>
      <c r="T31" s="212"/>
      <c r="U31" s="212"/>
      <c r="V31" s="212">
        <f t="shared" si="4"/>
        <v>-71.25</v>
      </c>
      <c r="W31" s="212">
        <f t="shared" si="5"/>
        <v>1428.75</v>
      </c>
      <c r="X31" s="216">
        <v>43</v>
      </c>
      <c r="Y31" s="219" t="s">
        <v>215</v>
      </c>
      <c r="Z31" s="219" t="s">
        <v>246</v>
      </c>
    </row>
    <row r="32" spans="1:26" s="220" customFormat="1" ht="11.25" hidden="1" customHeight="1" x14ac:dyDescent="0.2">
      <c r="A32" s="216">
        <v>499</v>
      </c>
      <c r="B32" s="216" t="s">
        <v>233</v>
      </c>
      <c r="C32" s="217">
        <v>44553</v>
      </c>
      <c r="D32" s="216" t="s">
        <v>62</v>
      </c>
      <c r="E32" s="216" t="s">
        <v>72</v>
      </c>
      <c r="F32" s="218" t="s">
        <v>159</v>
      </c>
      <c r="G32" s="212">
        <v>6</v>
      </c>
      <c r="H32" s="212">
        <f t="shared" si="0"/>
        <v>0.13953488372093023</v>
      </c>
      <c r="I32" s="212">
        <f t="shared" si="1"/>
        <v>6</v>
      </c>
      <c r="J32" s="212">
        <f t="shared" si="2"/>
        <v>2994</v>
      </c>
      <c r="K32" s="212"/>
      <c r="L32" s="212"/>
      <c r="M32" s="213">
        <f t="shared" si="3"/>
        <v>2994</v>
      </c>
      <c r="N32" s="212">
        <v>-71.25</v>
      </c>
      <c r="O32" s="212"/>
      <c r="P32" s="212"/>
      <c r="Q32" s="212"/>
      <c r="R32" s="212"/>
      <c r="S32" s="212"/>
      <c r="T32" s="212"/>
      <c r="U32" s="212"/>
      <c r="V32" s="212">
        <f t="shared" si="4"/>
        <v>-71.25</v>
      </c>
      <c r="W32" s="212">
        <f t="shared" si="5"/>
        <v>2922.75</v>
      </c>
      <c r="X32" s="216">
        <v>43</v>
      </c>
      <c r="Y32" s="219" t="s">
        <v>215</v>
      </c>
      <c r="Z32" s="219" t="s">
        <v>246</v>
      </c>
    </row>
    <row r="33" spans="1:26" s="220" customFormat="1" ht="11.25" hidden="1" customHeight="1" x14ac:dyDescent="0.2">
      <c r="A33" s="216">
        <v>720</v>
      </c>
      <c r="B33" s="216" t="s">
        <v>48</v>
      </c>
      <c r="C33" s="217">
        <v>44553</v>
      </c>
      <c r="D33" s="216" t="s">
        <v>240</v>
      </c>
      <c r="E33" s="216" t="s">
        <v>70</v>
      </c>
      <c r="F33" s="218" t="s">
        <v>159</v>
      </c>
      <c r="G33" s="212">
        <v>6.08</v>
      </c>
      <c r="H33" s="212">
        <f t="shared" si="0"/>
        <v>0.14139534883720931</v>
      </c>
      <c r="I33" s="212">
        <f t="shared" si="1"/>
        <v>6.5041860465116281</v>
      </c>
      <c r="J33" s="212">
        <f t="shared" si="2"/>
        <v>4683.013953488372</v>
      </c>
      <c r="K33" s="212"/>
      <c r="L33" s="212"/>
      <c r="M33" s="213">
        <f t="shared" si="3"/>
        <v>4683.013953488372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4"/>
        <v>0</v>
      </c>
      <c r="W33" s="212">
        <f t="shared" si="5"/>
        <v>4683.013953488372</v>
      </c>
      <c r="X33" s="216">
        <v>46</v>
      </c>
      <c r="Y33" s="219" t="s">
        <v>215</v>
      </c>
      <c r="Z33" s="219" t="s">
        <v>166</v>
      </c>
    </row>
    <row r="34" spans="1:26" s="220" customFormat="1" ht="11.25" hidden="1" customHeight="1" x14ac:dyDescent="0.2">
      <c r="A34" s="216">
        <v>864</v>
      </c>
      <c r="B34" s="216" t="s">
        <v>107</v>
      </c>
      <c r="C34" s="217">
        <v>44553</v>
      </c>
      <c r="D34" s="216" t="s">
        <v>107</v>
      </c>
      <c r="E34" s="216" t="s">
        <v>70</v>
      </c>
      <c r="F34" s="218" t="s">
        <v>159</v>
      </c>
      <c r="G34" s="212">
        <v>6.26</v>
      </c>
      <c r="H34" s="212">
        <f t="shared" si="0"/>
        <v>0.14558139534883721</v>
      </c>
      <c r="I34" s="212">
        <f t="shared" si="1"/>
        <v>6.6967441860465113</v>
      </c>
      <c r="J34" s="212">
        <f t="shared" si="2"/>
        <v>5785.986976744186</v>
      </c>
      <c r="K34" s="212"/>
      <c r="L34" s="212"/>
      <c r="M34" s="213">
        <f t="shared" si="3"/>
        <v>5785.986976744186</v>
      </c>
      <c r="N34" s="212">
        <v>-71.25</v>
      </c>
      <c r="O34" s="212"/>
      <c r="P34" s="212"/>
      <c r="Q34" s="212"/>
      <c r="R34" s="212"/>
      <c r="S34" s="212">
        <v>-45.06</v>
      </c>
      <c r="T34" s="212">
        <v>-54</v>
      </c>
      <c r="U34" s="212"/>
      <c r="V34" s="212">
        <f t="shared" si="4"/>
        <v>-170.31</v>
      </c>
      <c r="W34" s="212">
        <f t="shared" si="5"/>
        <v>5615.6769767441856</v>
      </c>
      <c r="X34" s="216">
        <v>46</v>
      </c>
      <c r="Y34" s="219" t="s">
        <v>215</v>
      </c>
      <c r="Z34" s="219" t="s">
        <v>166</v>
      </c>
    </row>
    <row r="35" spans="1:26" s="220" customFormat="1" ht="11.25" hidden="1" customHeight="1" x14ac:dyDescent="0.2">
      <c r="A35" s="216">
        <v>327</v>
      </c>
      <c r="B35" s="216" t="s">
        <v>203</v>
      </c>
      <c r="C35" s="217">
        <v>44554</v>
      </c>
      <c r="D35" s="216" t="s">
        <v>238</v>
      </c>
      <c r="E35" s="216" t="s">
        <v>72</v>
      </c>
      <c r="F35" s="218" t="s">
        <v>159</v>
      </c>
      <c r="G35" s="212">
        <v>6.25</v>
      </c>
      <c r="H35" s="212">
        <f t="shared" si="0"/>
        <v>0.14534883720930233</v>
      </c>
      <c r="I35" s="212">
        <f t="shared" si="1"/>
        <v>6.25</v>
      </c>
      <c r="J35" s="212">
        <f t="shared" si="2"/>
        <v>2043.75</v>
      </c>
      <c r="K35" s="212"/>
      <c r="L35" s="212"/>
      <c r="M35" s="213">
        <f t="shared" si="3"/>
        <v>2043.75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4"/>
        <v>0</v>
      </c>
      <c r="W35" s="212">
        <f t="shared" si="5"/>
        <v>2043.75</v>
      </c>
      <c r="X35" s="216">
        <v>43</v>
      </c>
      <c r="Y35" s="219" t="s">
        <v>215</v>
      </c>
      <c r="Z35" s="219" t="s">
        <v>246</v>
      </c>
    </row>
    <row r="36" spans="1:26" s="220" customFormat="1" ht="11.25" customHeight="1" x14ac:dyDescent="0.2">
      <c r="A36" s="216">
        <v>214</v>
      </c>
      <c r="B36" s="218" t="s">
        <v>54</v>
      </c>
      <c r="C36" s="217">
        <v>44554</v>
      </c>
      <c r="D36" s="218" t="s">
        <v>54</v>
      </c>
      <c r="E36" s="216" t="s">
        <v>72</v>
      </c>
      <c r="F36" s="218" t="s">
        <v>159</v>
      </c>
      <c r="G36" s="212">
        <v>6</v>
      </c>
      <c r="H36" s="212">
        <f t="shared" si="0"/>
        <v>0.13953488372093023</v>
      </c>
      <c r="I36" s="212">
        <f t="shared" si="1"/>
        <v>6</v>
      </c>
      <c r="J36" s="212">
        <f t="shared" si="2"/>
        <v>1284</v>
      </c>
      <c r="K36" s="212"/>
      <c r="L36" s="212"/>
      <c r="M36" s="213">
        <f t="shared" si="3"/>
        <v>1284</v>
      </c>
      <c r="N36" s="212">
        <v>-71.25</v>
      </c>
      <c r="O36" s="212"/>
      <c r="P36" s="212"/>
      <c r="Q36" s="212"/>
      <c r="R36" s="212"/>
      <c r="S36" s="212">
        <v>-188.67</v>
      </c>
      <c r="T36" s="212">
        <v>-13.64</v>
      </c>
      <c r="U36" s="212"/>
      <c r="V36" s="212">
        <f t="shared" si="4"/>
        <v>-273.55999999999995</v>
      </c>
      <c r="W36" s="212">
        <f t="shared" si="5"/>
        <v>1010.44</v>
      </c>
      <c r="X36" s="216">
        <v>43</v>
      </c>
      <c r="Y36" s="219" t="s">
        <v>215</v>
      </c>
      <c r="Z36" s="219" t="s">
        <v>246</v>
      </c>
    </row>
    <row r="37" spans="1:26" s="220" customFormat="1" ht="11.25" hidden="1" customHeight="1" x14ac:dyDescent="0.2">
      <c r="A37" s="216">
        <v>0</v>
      </c>
      <c r="B37" s="216" t="s">
        <v>234</v>
      </c>
      <c r="C37" s="217">
        <v>44554</v>
      </c>
      <c r="D37" s="216" t="s">
        <v>241</v>
      </c>
      <c r="E37" s="216" t="s">
        <v>72</v>
      </c>
      <c r="F37" s="218" t="s">
        <v>159</v>
      </c>
      <c r="G37" s="212">
        <v>6</v>
      </c>
      <c r="H37" s="212">
        <f t="shared" si="0"/>
        <v>0.13953488372093023</v>
      </c>
      <c r="I37" s="212">
        <f t="shared" si="1"/>
        <v>6</v>
      </c>
      <c r="J37" s="212">
        <f t="shared" si="2"/>
        <v>0</v>
      </c>
      <c r="K37" s="212"/>
      <c r="L37" s="212"/>
      <c r="M37" s="213">
        <f t="shared" si="3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4"/>
        <v>0</v>
      </c>
      <c r="W37" s="212">
        <f t="shared" si="5"/>
        <v>0</v>
      </c>
      <c r="X37" s="216">
        <v>43</v>
      </c>
      <c r="Y37" s="219" t="s">
        <v>215</v>
      </c>
      <c r="Z37" s="219" t="s">
        <v>246</v>
      </c>
    </row>
    <row r="38" spans="1:26" s="220" customFormat="1" ht="11.25" hidden="1" customHeight="1" x14ac:dyDescent="0.2">
      <c r="A38" s="216">
        <v>250</v>
      </c>
      <c r="B38" s="216" t="s">
        <v>235</v>
      </c>
      <c r="C38" s="217">
        <v>44554</v>
      </c>
      <c r="D38" s="216" t="s">
        <v>238</v>
      </c>
      <c r="E38" s="216" t="s">
        <v>72</v>
      </c>
      <c r="F38" s="218" t="s">
        <v>159</v>
      </c>
      <c r="G38" s="212">
        <v>6</v>
      </c>
      <c r="H38" s="212">
        <f t="shared" si="0"/>
        <v>0.13953488372093023</v>
      </c>
      <c r="I38" s="212">
        <f t="shared" si="1"/>
        <v>6</v>
      </c>
      <c r="J38" s="212">
        <f t="shared" si="2"/>
        <v>1500</v>
      </c>
      <c r="K38" s="212"/>
      <c r="L38" s="212"/>
      <c r="M38" s="213">
        <f t="shared" si="3"/>
        <v>1500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4"/>
        <v>0</v>
      </c>
      <c r="W38" s="212">
        <f t="shared" si="5"/>
        <v>1500</v>
      </c>
      <c r="X38" s="216">
        <v>43</v>
      </c>
      <c r="Y38" s="219" t="s">
        <v>215</v>
      </c>
      <c r="Z38" s="219" t="s">
        <v>246</v>
      </c>
    </row>
    <row r="39" spans="1:26" s="220" customFormat="1" ht="11.25" hidden="1" customHeight="1" x14ac:dyDescent="0.2">
      <c r="A39" s="216">
        <v>2016</v>
      </c>
      <c r="B39" s="216" t="s">
        <v>203</v>
      </c>
      <c r="C39" s="217">
        <v>44554</v>
      </c>
      <c r="D39" s="216" t="s">
        <v>238</v>
      </c>
      <c r="E39" s="216" t="s">
        <v>245</v>
      </c>
      <c r="F39" s="218" t="s">
        <v>159</v>
      </c>
      <c r="G39" s="212">
        <v>6.36</v>
      </c>
      <c r="H39" s="212">
        <f t="shared" si="0"/>
        <v>0.14790697674418604</v>
      </c>
      <c r="I39" s="212">
        <f t="shared" si="1"/>
        <v>6.8037209302325579</v>
      </c>
      <c r="J39" s="212">
        <f t="shared" si="2"/>
        <v>13716.301395348837</v>
      </c>
      <c r="K39" s="212"/>
      <c r="L39" s="212"/>
      <c r="M39" s="213">
        <f t="shared" si="3"/>
        <v>13716.301395348837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4"/>
        <v>0</v>
      </c>
      <c r="W39" s="212">
        <f t="shared" si="5"/>
        <v>13716.301395348837</v>
      </c>
      <c r="X39" s="216">
        <v>46</v>
      </c>
      <c r="Y39" s="219" t="s">
        <v>215</v>
      </c>
      <c r="Z39" s="219" t="s">
        <v>247</v>
      </c>
    </row>
    <row r="40" spans="1:26" s="220" customFormat="1" ht="11.25" hidden="1" customHeight="1" x14ac:dyDescent="0.2">
      <c r="A40" s="216">
        <v>240</v>
      </c>
      <c r="B40" s="218" t="s">
        <v>236</v>
      </c>
      <c r="C40" s="217">
        <v>44554</v>
      </c>
      <c r="D40" s="218" t="s">
        <v>242</v>
      </c>
      <c r="E40" s="216" t="s">
        <v>245</v>
      </c>
      <c r="F40" s="218" t="s">
        <v>159</v>
      </c>
      <c r="G40" s="212">
        <v>5.89</v>
      </c>
      <c r="H40" s="212">
        <f t="shared" si="0"/>
        <v>0.1369767441860465</v>
      </c>
      <c r="I40" s="212">
        <f t="shared" si="1"/>
        <v>6.3009302325581391</v>
      </c>
      <c r="J40" s="212">
        <f t="shared" si="2"/>
        <v>1512.2232558139533</v>
      </c>
      <c r="K40" s="212"/>
      <c r="L40" s="212"/>
      <c r="M40" s="213">
        <f t="shared" si="3"/>
        <v>1512.2232558139533</v>
      </c>
      <c r="N40" s="212">
        <v>-71.25</v>
      </c>
      <c r="O40" s="212"/>
      <c r="P40" s="212"/>
      <c r="Q40" s="212"/>
      <c r="R40" s="212">
        <v>0</v>
      </c>
      <c r="S40" s="212">
        <v>-130.03</v>
      </c>
      <c r="T40" s="212">
        <v>-15</v>
      </c>
      <c r="U40" s="212"/>
      <c r="V40" s="212">
        <f t="shared" si="4"/>
        <v>-216.28</v>
      </c>
      <c r="W40" s="212">
        <f t="shared" si="5"/>
        <v>1295.9432558139533</v>
      </c>
      <c r="X40" s="216">
        <v>46</v>
      </c>
      <c r="Y40" s="219" t="s">
        <v>215</v>
      </c>
      <c r="Z40" s="219" t="s">
        <v>247</v>
      </c>
    </row>
    <row r="41" spans="1:26" s="220" customFormat="1" ht="11.25" hidden="1" customHeight="1" x14ac:dyDescent="0.2">
      <c r="A41" s="216">
        <v>281</v>
      </c>
      <c r="B41" s="216" t="s">
        <v>199</v>
      </c>
      <c r="C41" s="217">
        <v>44554</v>
      </c>
      <c r="D41" s="216" t="s">
        <v>243</v>
      </c>
      <c r="E41" s="216" t="s">
        <v>245</v>
      </c>
      <c r="F41" s="218" t="s">
        <v>159</v>
      </c>
      <c r="G41" s="212">
        <v>5.89</v>
      </c>
      <c r="H41" s="212">
        <f t="shared" si="0"/>
        <v>0.1369767441860465</v>
      </c>
      <c r="I41" s="212">
        <f t="shared" si="1"/>
        <v>6.3009302325581391</v>
      </c>
      <c r="J41" s="212">
        <f t="shared" si="2"/>
        <v>1770.5613953488371</v>
      </c>
      <c r="K41" s="212"/>
      <c r="L41" s="212"/>
      <c r="M41" s="213">
        <f t="shared" si="3"/>
        <v>1770.5613953488371</v>
      </c>
      <c r="N41" s="212">
        <v>-32.619999999999997</v>
      </c>
      <c r="O41" s="212"/>
      <c r="P41" s="212"/>
      <c r="Q41" s="212"/>
      <c r="R41" s="212"/>
      <c r="S41" s="212">
        <v>-34.28</v>
      </c>
      <c r="T41" s="212">
        <v>-17.559999999999999</v>
      </c>
      <c r="U41" s="212"/>
      <c r="V41" s="212">
        <f t="shared" si="4"/>
        <v>-84.460000000000008</v>
      </c>
      <c r="W41" s="212">
        <f t="shared" si="5"/>
        <v>1686.1013953488371</v>
      </c>
      <c r="X41" s="216">
        <v>46</v>
      </c>
      <c r="Y41" s="219" t="s">
        <v>215</v>
      </c>
      <c r="Z41" s="219" t="s">
        <v>166</v>
      </c>
    </row>
    <row r="42" spans="1:26" s="220" customFormat="1" ht="11.25" hidden="1" customHeight="1" x14ac:dyDescent="0.2">
      <c r="A42" s="216">
        <v>199</v>
      </c>
      <c r="B42" s="216" t="s">
        <v>200</v>
      </c>
      <c r="C42" s="217">
        <v>44554</v>
      </c>
      <c r="D42" s="216" t="s">
        <v>244</v>
      </c>
      <c r="E42" s="216" t="s">
        <v>245</v>
      </c>
      <c r="F42" s="218" t="s">
        <v>159</v>
      </c>
      <c r="G42" s="212">
        <v>5.89</v>
      </c>
      <c r="H42" s="212">
        <f t="shared" si="0"/>
        <v>0.1369767441860465</v>
      </c>
      <c r="I42" s="212">
        <f t="shared" si="1"/>
        <v>6.3009302325581391</v>
      </c>
      <c r="J42" s="212">
        <f t="shared" si="2"/>
        <v>1253.8851162790697</v>
      </c>
      <c r="K42" s="212"/>
      <c r="L42" s="212"/>
      <c r="M42" s="213">
        <f t="shared" si="3"/>
        <v>1253.8851162790697</v>
      </c>
      <c r="N42" s="212">
        <v>-35.630000000000003</v>
      </c>
      <c r="O42" s="212"/>
      <c r="P42" s="212"/>
      <c r="Q42" s="212"/>
      <c r="R42" s="212"/>
      <c r="S42" s="212">
        <v>-17.68</v>
      </c>
      <c r="T42" s="212">
        <v>-12.44</v>
      </c>
      <c r="U42" s="212"/>
      <c r="V42" s="212">
        <f t="shared" si="4"/>
        <v>-65.75</v>
      </c>
      <c r="W42" s="212">
        <f t="shared" si="5"/>
        <v>1188.1351162790697</v>
      </c>
      <c r="X42" s="216">
        <v>46</v>
      </c>
      <c r="Y42" s="219" t="s">
        <v>215</v>
      </c>
      <c r="Z42" s="219" t="s">
        <v>166</v>
      </c>
    </row>
    <row r="43" spans="1:26" s="188" customFormat="1" ht="13.5" thickBot="1" x14ac:dyDescent="0.25">
      <c r="A43" s="129">
        <f>SUBTOTAL(9,A14:A42)</f>
        <v>214</v>
      </c>
      <c r="B43" s="287" t="s">
        <v>26</v>
      </c>
      <c r="C43" s="288"/>
      <c r="D43" s="288"/>
      <c r="E43" s="288"/>
      <c r="F43" s="288"/>
      <c r="G43" s="288"/>
      <c r="H43" s="288"/>
      <c r="I43" s="130">
        <f>J43/A43</f>
        <v>6</v>
      </c>
      <c r="J43" s="130">
        <f t="shared" ref="J43:W43" si="6">SUBTOTAL(9,J14:J42)</f>
        <v>1284</v>
      </c>
      <c r="K43" s="130">
        <f t="shared" si="6"/>
        <v>0</v>
      </c>
      <c r="L43" s="130">
        <f t="shared" si="6"/>
        <v>0</v>
      </c>
      <c r="M43" s="130">
        <f t="shared" si="6"/>
        <v>1284</v>
      </c>
      <c r="N43" s="130">
        <f t="shared" si="6"/>
        <v>-71.25</v>
      </c>
      <c r="O43" s="130">
        <f t="shared" si="6"/>
        <v>0</v>
      </c>
      <c r="P43" s="130">
        <f t="shared" si="6"/>
        <v>0</v>
      </c>
      <c r="Q43" s="130">
        <f t="shared" si="6"/>
        <v>0</v>
      </c>
      <c r="R43" s="130">
        <f t="shared" si="6"/>
        <v>0</v>
      </c>
      <c r="S43" s="130">
        <f t="shared" si="6"/>
        <v>-188.67</v>
      </c>
      <c r="T43" s="130">
        <f t="shared" si="6"/>
        <v>-13.64</v>
      </c>
      <c r="U43" s="130">
        <f t="shared" si="6"/>
        <v>0</v>
      </c>
      <c r="V43" s="203">
        <f t="shared" si="6"/>
        <v>-273.55999999999995</v>
      </c>
      <c r="W43" s="203">
        <f t="shared" si="6"/>
        <v>1010.44</v>
      </c>
      <c r="X43" s="295"/>
      <c r="Y43" s="296"/>
      <c r="Z43" s="296"/>
    </row>
    <row r="44" spans="1:26" x14ac:dyDescent="0.25">
      <c r="A44" s="262"/>
      <c r="B44" s="262"/>
      <c r="C44" s="262"/>
      <c r="D44" s="262"/>
      <c r="E44" s="262"/>
      <c r="F44" s="262"/>
      <c r="G44" s="103"/>
      <c r="H44" s="262"/>
      <c r="I44" s="262"/>
      <c r="J44" s="262"/>
      <c r="K44" s="262"/>
      <c r="L44" s="262"/>
      <c r="M44" s="103"/>
      <c r="N44" s="262"/>
      <c r="O44" s="262"/>
      <c r="P44" s="262"/>
      <c r="Q44" s="262"/>
      <c r="R44" s="262"/>
      <c r="S44" s="104"/>
      <c r="T44" s="262"/>
      <c r="U44" s="262"/>
      <c r="V44" s="105"/>
      <c r="W44" s="262"/>
      <c r="X44" s="262"/>
    </row>
    <row r="45" spans="1:26" x14ac:dyDescent="0.25">
      <c r="A45" s="149" t="e">
        <f>+#REF!+#REF!+#REF!+#REF!+#REF!+#REF!+#REF!+#REF!+#REF!+#REF!+#REF!+#REF!+#REF!+#REF!+#REF!+#REF!+#REF!+#REF!+#REF!+#REF!+#REF!</f>
        <v>#REF!</v>
      </c>
      <c r="B45" s="262"/>
      <c r="C45" s="262"/>
      <c r="D45" s="262"/>
      <c r="E45" s="262"/>
      <c r="F45" s="262"/>
      <c r="G45" s="103"/>
      <c r="H45" s="262"/>
      <c r="I45" s="262"/>
      <c r="J45" s="106" t="e">
        <f>+#REF!+#REF!+#REF!+#REF!+#REF!+#REF!+#REF!+#REF!+#REF!+#REF!+#REF!+#REF!+#REF!+#REF!+#REF!+#REF!+#REF!+#REF!+#REF!+#REF!+#REF!</f>
        <v>#REF!</v>
      </c>
      <c r="K45" s="106" t="e">
        <f>+#REF!+#REF!+#REF!+#REF!+#REF!+#REF!+#REF!+#REF!+#REF!+#REF!+#REF!+#REF!+#REF!+#REF!+#REF!+#REF!+#REF!+#REF!+#REF!+#REF!+#REF!</f>
        <v>#REF!</v>
      </c>
      <c r="L45" s="106" t="e">
        <f>+#REF!+#REF!+#REF!+#REF!+#REF!+#REF!+#REF!+#REF!+#REF!+#REF!+#REF!+#REF!+#REF!+#REF!+#REF!+#REF!+#REF!+#REF!+#REF!+#REF!+#REF!</f>
        <v>#REF!</v>
      </c>
      <c r="M45" s="106" t="e">
        <f>+#REF!+#REF!+#REF!+#REF!+#REF!+#REF!+#REF!+#REF!+#REF!+#REF!+#REF!+#REF!+#REF!+#REF!+#REF!+#REF!+#REF!+#REF!+#REF!+#REF!+#REF!</f>
        <v>#REF!</v>
      </c>
      <c r="N45" s="106" t="e">
        <f>+#REF!+#REF!+#REF!+#REF!+#REF!+#REF!+#REF!+#REF!+#REF!+#REF!+#REF!+#REF!+#REF!+#REF!+#REF!+#REF!+#REF!+#REF!+#REF!+#REF!+#REF!</f>
        <v>#REF!</v>
      </c>
      <c r="O45" s="106" t="e">
        <f>+#REF!+#REF!+#REF!+#REF!+#REF!+#REF!+#REF!+#REF!+#REF!+#REF!+#REF!+#REF!+#REF!+#REF!+#REF!+#REF!+#REF!+#REF!+#REF!+#REF!+#REF!</f>
        <v>#REF!</v>
      </c>
      <c r="P45" s="106" t="e">
        <f>+#REF!+#REF!+#REF!+#REF!+#REF!+#REF!+#REF!+#REF!+#REF!+#REF!+#REF!+#REF!+#REF!+#REF!+#REF!+#REF!+#REF!+#REF!+#REF!+#REF!+#REF!</f>
        <v>#REF!</v>
      </c>
      <c r="Q45" s="106" t="e">
        <f>+#REF!+#REF!+#REF!+#REF!+#REF!+#REF!+#REF!+#REF!+#REF!+#REF!+#REF!+#REF!+#REF!+#REF!+#REF!+#REF!+#REF!+#REF!+#REF!+#REF!+#REF!</f>
        <v>#REF!</v>
      </c>
      <c r="R45" s="106" t="e">
        <f>+#REF!+#REF!+#REF!+#REF!+#REF!+#REF!+#REF!+#REF!+#REF!+#REF!+#REF!+#REF!+#REF!+#REF!+#REF!+#REF!+#REF!+#REF!+#REF!+#REF!+#REF!</f>
        <v>#REF!</v>
      </c>
      <c r="S45" s="106" t="e">
        <f>+#REF!+#REF!+#REF!+#REF!+#REF!+#REF!+#REF!+#REF!+#REF!+#REF!+#REF!+#REF!+#REF!+#REF!+#REF!+#REF!+#REF!+#REF!+#REF!+#REF!+#REF!</f>
        <v>#REF!</v>
      </c>
      <c r="T45" s="106" t="e">
        <f>+#REF!+#REF!+#REF!+#REF!+#REF!+#REF!+#REF!+#REF!+#REF!+#REF!+#REF!+#REF!+#REF!+#REF!+#REF!+#REF!+#REF!+#REF!+#REF!+#REF!+#REF!</f>
        <v>#REF!</v>
      </c>
      <c r="U45" s="106" t="e">
        <f>+#REF!+#REF!+#REF!+#REF!+#REF!+#REF!+#REF!+#REF!+#REF!+#REF!+#REF!+#REF!+#REF!+#REF!+#REF!+#REF!+#REF!+#REF!+#REF!+#REF!+#REF!</f>
        <v>#REF!</v>
      </c>
      <c r="V45" s="106" t="e">
        <f>+#REF!+#REF!+#REF!+#REF!+#REF!+#REF!+#REF!+#REF!+#REF!+#REF!+#REF!+#REF!+#REF!+#REF!+#REF!+#REF!+#REF!+#REF!+#REF!+#REF!+#REF!</f>
        <v>#REF!</v>
      </c>
      <c r="W45" s="106" t="e">
        <f>+#REF!+#REF!+#REF!+#REF!+#REF!+#REF!+#REF!+#REF!+#REF!+#REF!+#REF!+#REF!+#REF!+#REF!+#REF!+#REF!+#REF!+#REF!+#REF!+#REF!+#REF!</f>
        <v>#REF!</v>
      </c>
      <c r="X45" s="262"/>
    </row>
    <row r="46" spans="1:26" x14ac:dyDescent="0.25">
      <c r="A46" s="149" t="e">
        <f>+A43-A45</f>
        <v>#REF!</v>
      </c>
      <c r="B46" s="262"/>
      <c r="C46" s="262"/>
      <c r="D46" s="262"/>
      <c r="E46" s="262"/>
      <c r="F46" s="262"/>
      <c r="G46" s="103"/>
      <c r="H46" s="262"/>
      <c r="I46" s="262"/>
      <c r="J46" s="106" t="e">
        <f>+J45-J43</f>
        <v>#REF!</v>
      </c>
      <c r="K46" s="106" t="e">
        <f t="shared" ref="K46:W46" si="7">+K45-K43</f>
        <v>#REF!</v>
      </c>
      <c r="L46" s="106" t="e">
        <f t="shared" si="7"/>
        <v>#REF!</v>
      </c>
      <c r="M46" s="106" t="e">
        <f t="shared" si="7"/>
        <v>#REF!</v>
      </c>
      <c r="N46" s="106" t="e">
        <f t="shared" si="7"/>
        <v>#REF!</v>
      </c>
      <c r="O46" s="106" t="e">
        <f t="shared" si="7"/>
        <v>#REF!</v>
      </c>
      <c r="P46" s="106" t="e">
        <f t="shared" si="7"/>
        <v>#REF!</v>
      </c>
      <c r="Q46" s="106" t="e">
        <f t="shared" si="7"/>
        <v>#REF!</v>
      </c>
      <c r="R46" s="106" t="e">
        <f t="shared" si="7"/>
        <v>#REF!</v>
      </c>
      <c r="S46" s="106" t="e">
        <f t="shared" si="7"/>
        <v>#REF!</v>
      </c>
      <c r="T46" s="106" t="e">
        <f t="shared" si="7"/>
        <v>#REF!</v>
      </c>
      <c r="U46" s="106" t="e">
        <f t="shared" si="7"/>
        <v>#REF!</v>
      </c>
      <c r="V46" s="106" t="e">
        <f t="shared" si="7"/>
        <v>#REF!</v>
      </c>
      <c r="W46" s="106" t="e">
        <f t="shared" si="7"/>
        <v>#REF!</v>
      </c>
      <c r="X46" s="262"/>
    </row>
    <row r="47" spans="1:26" x14ac:dyDescent="0.25">
      <c r="A47" s="149"/>
      <c r="B47" s="149"/>
      <c r="C47" s="262"/>
      <c r="D47" s="262"/>
      <c r="E47" s="262"/>
      <c r="F47" s="262"/>
      <c r="G47" s="103"/>
      <c r="H47" s="262"/>
      <c r="I47" s="262"/>
      <c r="J47" s="262"/>
      <c r="K47" s="262"/>
      <c r="L47" s="262"/>
      <c r="M47" s="103"/>
      <c r="N47" s="262"/>
      <c r="O47" s="262"/>
      <c r="P47" s="262"/>
      <c r="Q47" s="262"/>
      <c r="R47" s="262"/>
      <c r="S47" s="104"/>
      <c r="T47" s="262"/>
      <c r="U47" s="262"/>
      <c r="V47" s="105"/>
      <c r="W47" s="262"/>
      <c r="X47" s="262"/>
    </row>
    <row r="48" spans="1:26" x14ac:dyDescent="0.25">
      <c r="A48" s="149"/>
      <c r="B48" s="262"/>
      <c r="C48" s="262"/>
      <c r="D48" s="262"/>
      <c r="E48" s="262"/>
      <c r="F48" s="262"/>
      <c r="G48" s="103"/>
      <c r="H48" s="262"/>
      <c r="I48" s="262"/>
      <c r="J48" s="262"/>
      <c r="K48" s="262"/>
      <c r="L48" s="262"/>
      <c r="M48" s="103"/>
      <c r="N48" s="262"/>
      <c r="O48" s="262"/>
      <c r="P48" s="262"/>
      <c r="Q48" s="262"/>
      <c r="R48" s="262"/>
      <c r="S48" s="104"/>
      <c r="T48" s="262"/>
      <c r="U48" s="262"/>
      <c r="V48" s="105"/>
      <c r="W48" s="262"/>
      <c r="X48" s="262"/>
    </row>
    <row r="49" spans="1:24" x14ac:dyDescent="0.25">
      <c r="A49" s="262"/>
      <c r="B49" s="262"/>
      <c r="C49" s="262"/>
      <c r="D49" s="262"/>
      <c r="E49" s="262"/>
      <c r="F49" s="262"/>
      <c r="G49" s="103"/>
      <c r="H49" s="262"/>
      <c r="I49" s="262"/>
      <c r="J49" s="262"/>
      <c r="K49" s="262"/>
      <c r="L49" s="262"/>
      <c r="M49" s="103"/>
      <c r="N49" s="262"/>
      <c r="O49" s="262"/>
      <c r="P49" s="262"/>
      <c r="Q49" s="262"/>
      <c r="R49" s="262"/>
      <c r="S49" s="104"/>
      <c r="T49" s="262"/>
      <c r="U49" s="262"/>
      <c r="V49" s="105"/>
      <c r="W49" s="262"/>
      <c r="X49" s="262"/>
    </row>
    <row r="50" spans="1:24" x14ac:dyDescent="0.25">
      <c r="A50" s="262"/>
      <c r="B50" s="262"/>
      <c r="C50" s="262"/>
      <c r="D50" s="262"/>
      <c r="E50" s="262"/>
      <c r="F50" s="262"/>
      <c r="G50" s="103"/>
      <c r="H50" s="262"/>
      <c r="I50" s="262"/>
      <c r="J50" s="262"/>
      <c r="K50" s="262"/>
      <c r="L50" s="262"/>
      <c r="M50" s="103"/>
      <c r="N50" s="262"/>
      <c r="O50" s="262"/>
      <c r="P50" s="262"/>
      <c r="Q50" s="262"/>
      <c r="R50" s="262"/>
      <c r="S50" s="104"/>
      <c r="T50" s="262"/>
      <c r="U50" s="262"/>
      <c r="V50" s="105"/>
      <c r="W50" s="262"/>
      <c r="X50" s="262"/>
    </row>
    <row r="51" spans="1:24" x14ac:dyDescent="0.25">
      <c r="A51" s="262"/>
      <c r="B51" s="262"/>
      <c r="C51" s="262"/>
      <c r="D51" s="262"/>
      <c r="E51" s="262"/>
      <c r="F51" s="262"/>
      <c r="G51" s="103"/>
      <c r="H51" s="262"/>
      <c r="I51" s="262"/>
      <c r="J51" s="262"/>
      <c r="K51" s="262"/>
      <c r="L51" s="262"/>
      <c r="M51" s="103"/>
      <c r="N51" s="262"/>
      <c r="O51" s="262"/>
      <c r="P51" s="262"/>
      <c r="Q51" s="262"/>
      <c r="R51" s="262"/>
      <c r="S51" s="104"/>
      <c r="T51" s="262"/>
      <c r="U51" s="262"/>
      <c r="V51" s="105"/>
      <c r="W51" s="262"/>
      <c r="X51" s="262"/>
    </row>
    <row r="52" spans="1:24" x14ac:dyDescent="0.25">
      <c r="A52" s="262"/>
      <c r="B52" s="262"/>
      <c r="C52" s="262"/>
      <c r="D52" s="262"/>
      <c r="E52" s="262"/>
      <c r="F52" s="262"/>
      <c r="G52" s="103"/>
      <c r="H52" s="262"/>
      <c r="I52" s="262"/>
      <c r="J52" s="262"/>
      <c r="K52" s="262"/>
      <c r="L52" s="262"/>
      <c r="M52" s="103"/>
      <c r="N52" s="262"/>
      <c r="O52" s="262"/>
      <c r="P52" s="262"/>
      <c r="Q52" s="262"/>
      <c r="R52" s="262"/>
      <c r="S52" s="104"/>
      <c r="T52" s="262"/>
      <c r="U52" s="262"/>
      <c r="V52" s="105"/>
      <c r="W52" s="262"/>
      <c r="X52" s="262"/>
    </row>
    <row r="53" spans="1:24" x14ac:dyDescent="0.25">
      <c r="A53" s="262"/>
      <c r="B53" s="262"/>
      <c r="C53" s="262"/>
      <c r="D53" s="262"/>
      <c r="E53" s="262"/>
      <c r="F53" s="262"/>
      <c r="G53" s="103"/>
      <c r="H53" s="262"/>
      <c r="I53" s="262"/>
      <c r="J53" s="262"/>
      <c r="K53" s="262"/>
      <c r="L53" s="262"/>
      <c r="M53" s="103"/>
      <c r="N53" s="262"/>
      <c r="O53" s="262"/>
      <c r="P53" s="262"/>
      <c r="Q53" s="262"/>
      <c r="R53" s="262"/>
      <c r="S53" s="104"/>
      <c r="T53" s="262"/>
      <c r="U53" s="262"/>
      <c r="V53" s="105"/>
      <c r="W53" s="262"/>
      <c r="X53" s="262"/>
    </row>
    <row r="54" spans="1:24" x14ac:dyDescent="0.25">
      <c r="A54" s="262"/>
      <c r="B54" s="262"/>
      <c r="C54" s="262"/>
      <c r="D54" s="262"/>
      <c r="E54" s="262"/>
      <c r="F54" s="262"/>
      <c r="G54" s="103"/>
      <c r="H54" s="262"/>
      <c r="I54" s="262"/>
      <c r="J54" s="262"/>
      <c r="K54" s="262"/>
      <c r="L54" s="262"/>
      <c r="M54" s="103"/>
      <c r="N54" s="262"/>
      <c r="O54" s="262"/>
      <c r="P54" s="262"/>
      <c r="Q54" s="262"/>
      <c r="R54" s="262"/>
      <c r="S54" s="104"/>
      <c r="T54" s="262"/>
      <c r="U54" s="262"/>
      <c r="V54" s="105"/>
      <c r="W54" s="262"/>
      <c r="X54" s="262"/>
    </row>
    <row r="55" spans="1:24" x14ac:dyDescent="0.25">
      <c r="A55" s="262"/>
      <c r="B55" s="262"/>
      <c r="C55" s="262"/>
      <c r="D55" s="262"/>
      <c r="E55" s="262"/>
      <c r="F55" s="262"/>
      <c r="G55" s="103"/>
      <c r="H55" s="262"/>
      <c r="I55" s="262"/>
      <c r="J55" s="262"/>
      <c r="K55" s="262"/>
      <c r="L55" s="262"/>
      <c r="M55" s="103"/>
      <c r="N55" s="262"/>
      <c r="O55" s="262"/>
      <c r="P55" s="262"/>
      <c r="Q55" s="262"/>
      <c r="R55" s="262"/>
      <c r="S55" s="104"/>
      <c r="T55" s="262"/>
      <c r="U55" s="262"/>
      <c r="V55" s="105"/>
      <c r="W55" s="262"/>
      <c r="X55" s="262"/>
    </row>
    <row r="56" spans="1:24" x14ac:dyDescent="0.25">
      <c r="A56" s="262"/>
      <c r="B56" s="262"/>
      <c r="C56" s="262"/>
      <c r="D56" s="262"/>
      <c r="E56" s="262"/>
      <c r="F56" s="262"/>
      <c r="G56" s="103"/>
      <c r="H56" s="262"/>
      <c r="I56" s="262"/>
      <c r="J56" s="262"/>
      <c r="K56" s="262"/>
      <c r="L56" s="262"/>
      <c r="M56" s="103"/>
      <c r="N56" s="262"/>
      <c r="O56" s="262"/>
      <c r="P56" s="262"/>
      <c r="Q56" s="262"/>
      <c r="R56" s="262"/>
      <c r="S56" s="104"/>
      <c r="T56" s="262"/>
      <c r="U56" s="262"/>
      <c r="V56" s="105"/>
      <c r="W56" s="262"/>
      <c r="X56" s="262"/>
    </row>
    <row r="57" spans="1:24" x14ac:dyDescent="0.25">
      <c r="A57" s="262"/>
      <c r="B57" s="262"/>
      <c r="C57" s="262"/>
      <c r="D57" s="262"/>
      <c r="E57" s="262"/>
      <c r="F57" s="262"/>
      <c r="G57" s="103"/>
      <c r="H57" s="262"/>
      <c r="I57" s="262"/>
      <c r="J57" s="262"/>
      <c r="K57" s="262"/>
      <c r="L57" s="262"/>
      <c r="M57" s="103"/>
      <c r="N57" s="262"/>
      <c r="O57" s="262"/>
      <c r="P57" s="262"/>
      <c r="Q57" s="262"/>
      <c r="R57" s="262"/>
      <c r="S57" s="104"/>
      <c r="T57" s="262"/>
      <c r="U57" s="262"/>
      <c r="V57" s="105"/>
      <c r="W57" s="262"/>
      <c r="X57" s="262"/>
    </row>
    <row r="58" spans="1:24" x14ac:dyDescent="0.25">
      <c r="A58" s="262"/>
      <c r="B58" s="262"/>
      <c r="C58" s="262"/>
      <c r="D58" s="262"/>
      <c r="E58" s="262"/>
      <c r="F58" s="262"/>
      <c r="G58" s="103"/>
      <c r="H58" s="262"/>
      <c r="I58" s="262"/>
      <c r="J58" s="262"/>
      <c r="K58" s="262"/>
      <c r="L58" s="262"/>
      <c r="M58" s="103"/>
      <c r="N58" s="262"/>
      <c r="O58" s="262"/>
      <c r="P58" s="262"/>
      <c r="Q58" s="262"/>
      <c r="R58" s="262"/>
      <c r="S58" s="104"/>
      <c r="T58" s="262"/>
      <c r="U58" s="262"/>
      <c r="V58" s="105"/>
      <c r="W58" s="262"/>
      <c r="X58" s="262"/>
    </row>
    <row r="59" spans="1:24" x14ac:dyDescent="0.25">
      <c r="A59" s="262"/>
      <c r="B59" s="262"/>
      <c r="C59" s="262"/>
      <c r="D59" s="262"/>
      <c r="E59" s="262"/>
      <c r="F59" s="262"/>
      <c r="G59" s="103"/>
      <c r="H59" s="262"/>
      <c r="I59" s="262"/>
      <c r="J59" s="262"/>
      <c r="K59" s="262"/>
      <c r="L59" s="262"/>
      <c r="M59" s="103"/>
      <c r="N59" s="262"/>
      <c r="O59" s="262"/>
      <c r="P59" s="262"/>
      <c r="Q59" s="262"/>
      <c r="R59" s="262"/>
      <c r="S59" s="104"/>
      <c r="T59" s="262"/>
      <c r="U59" s="262"/>
      <c r="V59" s="105"/>
      <c r="W59" s="262"/>
      <c r="X59" s="262"/>
    </row>
    <row r="60" spans="1:24" x14ac:dyDescent="0.25">
      <c r="A60" s="262"/>
      <c r="B60" s="262"/>
      <c r="C60" s="262"/>
      <c r="D60" s="262"/>
      <c r="E60" s="262"/>
      <c r="F60" s="262"/>
      <c r="G60" s="103"/>
      <c r="H60" s="262"/>
      <c r="I60" s="262"/>
      <c r="J60" s="262"/>
      <c r="K60" s="262"/>
      <c r="L60" s="262"/>
      <c r="M60" s="103"/>
      <c r="N60" s="262"/>
      <c r="O60" s="262"/>
      <c r="P60" s="262"/>
      <c r="Q60" s="262"/>
      <c r="R60" s="262"/>
      <c r="S60" s="104"/>
      <c r="T60" s="262"/>
      <c r="U60" s="262"/>
      <c r="V60" s="105"/>
      <c r="W60" s="262"/>
      <c r="X60" s="262"/>
    </row>
    <row r="61" spans="1:24" x14ac:dyDescent="0.25">
      <c r="A61" s="262"/>
      <c r="B61" s="262"/>
      <c r="C61" s="262"/>
      <c r="D61" s="262"/>
      <c r="E61" s="262"/>
      <c r="F61" s="262"/>
      <c r="G61" s="103"/>
      <c r="H61" s="262"/>
      <c r="I61" s="262"/>
      <c r="J61" s="262"/>
      <c r="K61" s="262"/>
      <c r="L61" s="262"/>
      <c r="M61" s="103"/>
      <c r="N61" s="262"/>
      <c r="O61" s="262"/>
      <c r="P61" s="262"/>
      <c r="Q61" s="262"/>
      <c r="R61" s="262"/>
      <c r="S61" s="104"/>
      <c r="T61" s="262"/>
      <c r="U61" s="262"/>
      <c r="V61" s="105"/>
      <c r="W61" s="262"/>
      <c r="X61" s="262"/>
    </row>
    <row r="62" spans="1:24" x14ac:dyDescent="0.25">
      <c r="A62" s="262"/>
      <c r="B62" s="262"/>
      <c r="C62" s="262"/>
      <c r="D62" s="262"/>
      <c r="E62" s="262"/>
      <c r="F62" s="262"/>
      <c r="G62" s="103"/>
      <c r="H62" s="262"/>
      <c r="I62" s="262"/>
      <c r="J62" s="262"/>
      <c r="K62" s="262"/>
      <c r="L62" s="262"/>
      <c r="M62" s="103"/>
      <c r="N62" s="262"/>
      <c r="O62" s="262"/>
      <c r="P62" s="262"/>
      <c r="Q62" s="262"/>
      <c r="R62" s="262"/>
      <c r="S62" s="104"/>
      <c r="T62" s="262"/>
      <c r="U62" s="262"/>
      <c r="V62" s="105"/>
      <c r="W62" s="262"/>
      <c r="X62" s="262"/>
    </row>
    <row r="63" spans="1:24" x14ac:dyDescent="0.25">
      <c r="A63" s="262"/>
      <c r="B63" s="262"/>
      <c r="C63" s="262"/>
      <c r="D63" s="262"/>
      <c r="E63" s="262"/>
      <c r="F63" s="262"/>
      <c r="G63" s="103"/>
      <c r="H63" s="262"/>
      <c r="I63" s="262"/>
      <c r="J63" s="262"/>
      <c r="K63" s="262"/>
      <c r="L63" s="262"/>
      <c r="M63" s="103"/>
      <c r="N63" s="262"/>
      <c r="O63" s="262"/>
      <c r="P63" s="262"/>
      <c r="Q63" s="262"/>
      <c r="R63" s="262"/>
      <c r="S63" s="104"/>
      <c r="T63" s="262"/>
      <c r="U63" s="262"/>
      <c r="V63" s="105"/>
      <c r="W63" s="262"/>
      <c r="X63" s="262"/>
    </row>
    <row r="64" spans="1:24" x14ac:dyDescent="0.25">
      <c r="A64" s="262"/>
      <c r="B64" s="262"/>
      <c r="C64" s="262"/>
      <c r="D64" s="262"/>
      <c r="E64" s="262"/>
      <c r="F64" s="262"/>
      <c r="G64" s="103"/>
      <c r="H64" s="262"/>
      <c r="I64" s="262"/>
      <c r="J64" s="262"/>
      <c r="K64" s="262"/>
      <c r="L64" s="262"/>
      <c r="M64" s="103"/>
      <c r="N64" s="262"/>
      <c r="O64" s="262"/>
      <c r="P64" s="262"/>
      <c r="Q64" s="262"/>
      <c r="R64" s="262"/>
      <c r="S64" s="104"/>
      <c r="T64" s="262"/>
      <c r="U64" s="262"/>
      <c r="V64" s="105"/>
      <c r="W64" s="262"/>
      <c r="X64" s="262"/>
    </row>
    <row r="65" spans="1:24" x14ac:dyDescent="0.25">
      <c r="A65" s="262"/>
      <c r="B65" s="262"/>
      <c r="C65" s="262"/>
      <c r="D65" s="262"/>
      <c r="E65" s="262"/>
      <c r="F65" s="262"/>
      <c r="G65" s="103"/>
      <c r="H65" s="262"/>
      <c r="I65" s="262"/>
      <c r="J65" s="262"/>
      <c r="K65" s="262"/>
      <c r="L65" s="262"/>
      <c r="M65" s="103"/>
      <c r="N65" s="262"/>
      <c r="O65" s="262"/>
      <c r="P65" s="262"/>
      <c r="Q65" s="262"/>
      <c r="R65" s="262"/>
      <c r="S65" s="104"/>
      <c r="T65" s="262"/>
      <c r="U65" s="262"/>
      <c r="V65" s="105"/>
      <c r="W65" s="262"/>
      <c r="X65" s="262"/>
    </row>
    <row r="66" spans="1:24" x14ac:dyDescent="0.25">
      <c r="A66" s="262"/>
      <c r="B66" s="262"/>
      <c r="C66" s="262"/>
      <c r="D66" s="262"/>
      <c r="E66" s="262"/>
      <c r="F66" s="262"/>
      <c r="G66" s="103"/>
      <c r="H66" s="262"/>
      <c r="I66" s="262"/>
      <c r="J66" s="262"/>
      <c r="K66" s="262"/>
      <c r="L66" s="262"/>
      <c r="M66" s="103"/>
      <c r="N66" s="262"/>
      <c r="O66" s="262"/>
      <c r="P66" s="262"/>
      <c r="Q66" s="262"/>
      <c r="R66" s="262"/>
      <c r="S66" s="104"/>
      <c r="T66" s="262"/>
      <c r="U66" s="262"/>
      <c r="V66" s="105"/>
      <c r="W66" s="262"/>
      <c r="X66" s="262"/>
    </row>
    <row r="67" spans="1:24" x14ac:dyDescent="0.25">
      <c r="A67" s="262"/>
      <c r="B67" s="262"/>
      <c r="C67" s="262"/>
      <c r="D67" s="262"/>
      <c r="E67" s="262"/>
      <c r="F67" s="262"/>
      <c r="G67" s="103"/>
      <c r="H67" s="262"/>
      <c r="I67" s="262"/>
      <c r="J67" s="262"/>
      <c r="K67" s="262"/>
      <c r="L67" s="262"/>
      <c r="M67" s="103"/>
      <c r="N67" s="262"/>
      <c r="O67" s="262"/>
      <c r="P67" s="262"/>
      <c r="Q67" s="262"/>
      <c r="R67" s="262"/>
      <c r="S67" s="104"/>
      <c r="T67" s="262"/>
      <c r="U67" s="262"/>
      <c r="V67" s="105"/>
      <c r="W67" s="262"/>
      <c r="X67" s="262"/>
    </row>
    <row r="68" spans="1:24" x14ac:dyDescent="0.25">
      <c r="A68" s="262"/>
      <c r="B68" s="262"/>
      <c r="C68" s="262"/>
      <c r="D68" s="262"/>
      <c r="E68" s="262"/>
      <c r="F68" s="262"/>
      <c r="G68" s="103"/>
      <c r="H68" s="262"/>
      <c r="I68" s="262"/>
      <c r="J68" s="262"/>
      <c r="K68" s="262"/>
      <c r="L68" s="262"/>
      <c r="M68" s="103"/>
      <c r="N68" s="262"/>
      <c r="O68" s="262"/>
      <c r="P68" s="262"/>
      <c r="Q68" s="262"/>
      <c r="R68" s="262"/>
      <c r="S68" s="104"/>
      <c r="T68" s="262"/>
      <c r="U68" s="262"/>
      <c r="V68" s="105"/>
      <c r="W68" s="262"/>
      <c r="X68" s="262"/>
    </row>
    <row r="69" spans="1:24" x14ac:dyDescent="0.25">
      <c r="A69" s="262"/>
      <c r="B69" s="262"/>
      <c r="C69" s="262"/>
      <c r="D69" s="262"/>
      <c r="E69" s="262"/>
      <c r="F69" s="262"/>
      <c r="G69" s="103"/>
      <c r="H69" s="262"/>
      <c r="I69" s="262"/>
      <c r="J69" s="262"/>
      <c r="K69" s="262"/>
      <c r="L69" s="262"/>
      <c r="M69" s="103"/>
      <c r="N69" s="262"/>
      <c r="O69" s="262"/>
      <c r="P69" s="262"/>
      <c r="Q69" s="262"/>
      <c r="R69" s="262"/>
      <c r="S69" s="104"/>
      <c r="T69" s="262"/>
      <c r="U69" s="262"/>
      <c r="V69" s="105"/>
      <c r="W69" s="262"/>
      <c r="X69" s="262"/>
    </row>
    <row r="70" spans="1:24" x14ac:dyDescent="0.25">
      <c r="A70" s="262"/>
      <c r="B70" s="262"/>
      <c r="C70" s="262"/>
      <c r="D70" s="262"/>
      <c r="E70" s="262"/>
      <c r="F70" s="262"/>
      <c r="G70" s="103"/>
      <c r="H70" s="262"/>
      <c r="I70" s="262"/>
      <c r="J70" s="262"/>
      <c r="K70" s="262"/>
      <c r="L70" s="262"/>
      <c r="M70" s="103"/>
      <c r="N70" s="262"/>
      <c r="O70" s="262"/>
      <c r="P70" s="262"/>
      <c r="Q70" s="262"/>
      <c r="R70" s="262"/>
      <c r="S70" s="104"/>
      <c r="T70" s="262"/>
      <c r="U70" s="262"/>
      <c r="V70" s="105"/>
      <c r="W70" s="262"/>
      <c r="X70" s="262"/>
    </row>
    <row r="71" spans="1:24" x14ac:dyDescent="0.25">
      <c r="A71" s="262"/>
      <c r="B71" s="262"/>
      <c r="C71" s="262"/>
      <c r="D71" s="262"/>
      <c r="E71" s="262"/>
      <c r="F71" s="262"/>
      <c r="G71" s="103"/>
      <c r="H71" s="262"/>
      <c r="I71" s="262"/>
      <c r="J71" s="262"/>
      <c r="K71" s="262"/>
      <c r="L71" s="262"/>
      <c r="M71" s="103"/>
      <c r="N71" s="262"/>
      <c r="O71" s="262"/>
      <c r="P71" s="262"/>
      <c r="Q71" s="262"/>
      <c r="R71" s="262"/>
      <c r="S71" s="104"/>
      <c r="T71" s="262"/>
      <c r="U71" s="262"/>
      <c r="V71" s="105"/>
      <c r="W71" s="262"/>
      <c r="X71" s="262"/>
    </row>
  </sheetData>
  <autoFilter ref="A13:Z42" xr:uid="{06C5A392-10BA-45F4-AA48-B930B3FEA052}">
    <filterColumn colId="0">
      <filters>
        <filter val="214"/>
        <filter val="672"/>
      </filters>
    </filterColumn>
    <filterColumn colId="3">
      <filters>
        <filter val="PATRICIA PINEDA"/>
      </filters>
    </filterColumn>
    <sortState xmlns:xlrd2="http://schemas.microsoft.com/office/spreadsheetml/2017/richdata2" ref="A14:Z42">
      <sortCondition ref="D13:D42"/>
    </sortState>
  </autoFilter>
  <mergeCells count="7">
    <mergeCell ref="X43:Z43"/>
    <mergeCell ref="B5:D5"/>
    <mergeCell ref="B6:D6"/>
    <mergeCell ref="B7:D7"/>
    <mergeCell ref="K12:L12"/>
    <mergeCell ref="N12:O12"/>
    <mergeCell ref="B43:H43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7455B-D9ED-4795-B382-C1DA4B1AF154}">
  <sheetPr filterMode="1">
    <pageSetUpPr fitToPage="1"/>
  </sheetPr>
  <dimension ref="A1:Z71"/>
  <sheetViews>
    <sheetView showGridLines="0" topLeftCell="A7" zoomScale="92" zoomScaleNormal="92" workbookViewId="0">
      <pane ySplit="42255" topLeftCell="A253"/>
      <selection activeCell="B51" sqref="B51"/>
      <selection pane="bottomLeft" activeCell="A253" sqref="A253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216</v>
      </c>
      <c r="G2" s="212">
        <v>6.08</v>
      </c>
      <c r="H2" s="212">
        <v>0.14139534883720931</v>
      </c>
      <c r="I2" s="212">
        <v>6.5041860465116281</v>
      </c>
      <c r="J2" s="217">
        <v>44552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217</v>
      </c>
      <c r="G3" s="231">
        <v>5.94</v>
      </c>
      <c r="H3" s="231">
        <v>0.13813953488372094</v>
      </c>
      <c r="I3" s="231">
        <v>6.3544186046511628</v>
      </c>
      <c r="J3" s="232">
        <v>44552</v>
      </c>
      <c r="K3" s="233"/>
      <c r="L3" s="234"/>
      <c r="M3" s="235"/>
      <c r="N3" s="236">
        <v>46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63"/>
      <c r="C8" s="263"/>
      <c r="D8" s="263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63"/>
      <c r="C9" s="263"/>
      <c r="D9" s="263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63"/>
      <c r="C10" s="263"/>
      <c r="D10" s="263"/>
    </row>
    <row r="11" spans="1:26" ht="15.75" thickBot="1" x14ac:dyDescent="0.3">
      <c r="A11" s="69"/>
      <c r="B11" s="263"/>
      <c r="C11" s="263"/>
      <c r="D11" s="263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16">
        <v>600</v>
      </c>
      <c r="B14" s="216" t="s">
        <v>224</v>
      </c>
      <c r="C14" s="217">
        <v>44555</v>
      </c>
      <c r="D14" s="216" t="s">
        <v>225</v>
      </c>
      <c r="E14" s="216" t="s">
        <v>72</v>
      </c>
      <c r="F14" s="218" t="s">
        <v>159</v>
      </c>
      <c r="G14" s="212">
        <v>7.5</v>
      </c>
      <c r="H14" s="212">
        <f t="shared" ref="H14:H42" si="0">G14/$H$12</f>
        <v>0.1744186046511628</v>
      </c>
      <c r="I14" s="212">
        <f t="shared" ref="I14:I42" si="1">+H14*X14</f>
        <v>7.5</v>
      </c>
      <c r="J14" s="212">
        <f t="shared" ref="J14:J42" si="2">+I14*A14</f>
        <v>4500</v>
      </c>
      <c r="K14" s="212"/>
      <c r="L14" s="212"/>
      <c r="M14" s="213">
        <f t="shared" ref="M14:M42" si="3">SUM(J14:L14)</f>
        <v>4500</v>
      </c>
      <c r="N14" s="212"/>
      <c r="O14" s="212"/>
      <c r="P14" s="212"/>
      <c r="Q14" s="212"/>
      <c r="R14" s="212"/>
      <c r="S14" s="212">
        <v>-27.7</v>
      </c>
      <c r="T14" s="212">
        <f>-J14*1%</f>
        <v>-45</v>
      </c>
      <c r="U14" s="216"/>
      <c r="V14" s="212">
        <f t="shared" ref="V14:V42" si="4">SUM(N14:U14)</f>
        <v>-72.7</v>
      </c>
      <c r="W14" s="212">
        <f t="shared" ref="W14:W42" si="5">+M14+V14-K14-L14</f>
        <v>4427.3</v>
      </c>
      <c r="X14" s="216">
        <v>43</v>
      </c>
      <c r="Y14" s="219" t="s">
        <v>215</v>
      </c>
      <c r="Z14" s="219" t="s">
        <v>223</v>
      </c>
    </row>
    <row r="15" spans="1:26" s="254" customFormat="1" ht="11.25" customHeight="1" x14ac:dyDescent="0.2">
      <c r="A15" s="248">
        <v>672</v>
      </c>
      <c r="B15" s="248" t="s">
        <v>216</v>
      </c>
      <c r="C15" s="249">
        <v>44552</v>
      </c>
      <c r="D15" s="248" t="s">
        <v>216</v>
      </c>
      <c r="E15" s="248" t="s">
        <v>70</v>
      </c>
      <c r="F15" s="250" t="s">
        <v>159</v>
      </c>
      <c r="G15" s="251">
        <v>6.08</v>
      </c>
      <c r="H15" s="251">
        <f t="shared" si="0"/>
        <v>0.14139534883720931</v>
      </c>
      <c r="I15" s="251">
        <f t="shared" si="1"/>
        <v>6.5041860465116281</v>
      </c>
      <c r="J15" s="251">
        <f t="shared" si="2"/>
        <v>4370.8130232558142</v>
      </c>
      <c r="K15" s="251"/>
      <c r="L15" s="251"/>
      <c r="M15" s="252">
        <f t="shared" si="3"/>
        <v>4370.8130232558142</v>
      </c>
      <c r="N15" s="251">
        <v>-71.25</v>
      </c>
      <c r="O15" s="251"/>
      <c r="P15" s="251"/>
      <c r="Q15" s="251"/>
      <c r="R15" s="251"/>
      <c r="S15" s="251">
        <v>5.83</v>
      </c>
      <c r="T15" s="251">
        <v>-42.84</v>
      </c>
      <c r="U15" s="251"/>
      <c r="V15" s="251">
        <f t="shared" si="4"/>
        <v>-108.26</v>
      </c>
      <c r="W15" s="251">
        <f t="shared" si="5"/>
        <v>4262.553023255814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16">
        <v>96</v>
      </c>
      <c r="B16" s="216" t="s">
        <v>219</v>
      </c>
      <c r="C16" s="217">
        <v>44555</v>
      </c>
      <c r="D16" s="216" t="s">
        <v>219</v>
      </c>
      <c r="E16" s="216" t="s">
        <v>72</v>
      </c>
      <c r="F16" s="218" t="s">
        <v>159</v>
      </c>
      <c r="G16" s="212">
        <v>7.01</v>
      </c>
      <c r="H16" s="212">
        <f t="shared" si="0"/>
        <v>0.16302325581395349</v>
      </c>
      <c r="I16" s="212">
        <f t="shared" si="1"/>
        <v>7.4990697674418607</v>
      </c>
      <c r="J16" s="212">
        <f t="shared" si="2"/>
        <v>719.91069767441866</v>
      </c>
      <c r="K16" s="212"/>
      <c r="L16" s="212"/>
      <c r="M16" s="213">
        <f t="shared" si="3"/>
        <v>719.91069767441866</v>
      </c>
      <c r="N16" s="212"/>
      <c r="O16" s="212"/>
      <c r="P16" s="212"/>
      <c r="Q16" s="212"/>
      <c r="R16" s="212"/>
      <c r="S16" s="212">
        <v>-30.16</v>
      </c>
      <c r="T16" s="212">
        <f>-J16*1%</f>
        <v>-7.1991069767441864</v>
      </c>
      <c r="U16" s="212"/>
      <c r="V16" s="212">
        <f t="shared" si="4"/>
        <v>-37.359106976744187</v>
      </c>
      <c r="W16" s="212">
        <f t="shared" si="5"/>
        <v>682.55159069767444</v>
      </c>
      <c r="X16" s="216">
        <v>46</v>
      </c>
      <c r="Y16" s="219" t="s">
        <v>215</v>
      </c>
      <c r="Z16" s="219" t="s">
        <v>220</v>
      </c>
    </row>
    <row r="17" spans="1:26" s="220" customFormat="1" ht="11.25" hidden="1" customHeight="1" x14ac:dyDescent="0.2">
      <c r="A17" s="216">
        <v>144</v>
      </c>
      <c r="B17" s="216" t="s">
        <v>219</v>
      </c>
      <c r="C17" s="217">
        <v>44555</v>
      </c>
      <c r="D17" s="216" t="s">
        <v>219</v>
      </c>
      <c r="E17" s="216" t="s">
        <v>70</v>
      </c>
      <c r="F17" s="218" t="s">
        <v>159</v>
      </c>
      <c r="G17" s="212">
        <v>7.01</v>
      </c>
      <c r="H17" s="212">
        <f t="shared" si="0"/>
        <v>0.16302325581395349</v>
      </c>
      <c r="I17" s="212">
        <f t="shared" si="1"/>
        <v>7.4990697674418607</v>
      </c>
      <c r="J17" s="212">
        <f t="shared" si="2"/>
        <v>1079.8660465116279</v>
      </c>
      <c r="K17" s="212"/>
      <c r="L17" s="212"/>
      <c r="M17" s="213">
        <f t="shared" si="3"/>
        <v>1079.8660465116279</v>
      </c>
      <c r="N17" s="212"/>
      <c r="O17" s="212"/>
      <c r="P17" s="212"/>
      <c r="Q17" s="212"/>
      <c r="R17" s="212"/>
      <c r="S17" s="212"/>
      <c r="T17" s="212">
        <f>-J17*1%</f>
        <v>-10.79866046511628</v>
      </c>
      <c r="U17" s="212"/>
      <c r="V17" s="212">
        <f t="shared" si="4"/>
        <v>-10.79866046511628</v>
      </c>
      <c r="W17" s="212">
        <f t="shared" si="5"/>
        <v>1069.0673860465117</v>
      </c>
      <c r="X17" s="216">
        <v>46</v>
      </c>
      <c r="Y17" s="219" t="s">
        <v>215</v>
      </c>
      <c r="Z17" s="219" t="s">
        <v>221</v>
      </c>
    </row>
    <row r="18" spans="1:26" s="220" customFormat="1" ht="11.25" hidden="1" customHeight="1" x14ac:dyDescent="0.2">
      <c r="A18" s="216">
        <v>672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0"/>
        <v>0.16302325581395349</v>
      </c>
      <c r="I18" s="212">
        <f t="shared" si="1"/>
        <v>7.4990697674418607</v>
      </c>
      <c r="J18" s="212">
        <f t="shared" si="2"/>
        <v>5039.3748837209305</v>
      </c>
      <c r="K18" s="212"/>
      <c r="L18" s="212"/>
      <c r="M18" s="213">
        <f t="shared" si="3"/>
        <v>5039.3748837209305</v>
      </c>
      <c r="N18" s="212"/>
      <c r="O18" s="212"/>
      <c r="P18" s="212"/>
      <c r="Q18" s="212"/>
      <c r="R18" s="212"/>
      <c r="S18" s="212"/>
      <c r="T18" s="212">
        <f>-J18*1%</f>
        <v>-50.393748837209309</v>
      </c>
      <c r="U18" s="212"/>
      <c r="V18" s="212">
        <f t="shared" si="4"/>
        <v>-50.393748837209309</v>
      </c>
      <c r="W18" s="212">
        <f t="shared" si="5"/>
        <v>4988.9811348837211</v>
      </c>
      <c r="X18" s="216">
        <v>46</v>
      </c>
      <c r="Y18" s="219" t="s">
        <v>215</v>
      </c>
      <c r="Z18" s="219" t="s">
        <v>222</v>
      </c>
    </row>
    <row r="19" spans="1:26" s="220" customFormat="1" ht="11.25" hidden="1" customHeight="1" x14ac:dyDescent="0.2">
      <c r="A19" s="248">
        <v>864</v>
      </c>
      <c r="B19" s="248" t="s">
        <v>176</v>
      </c>
      <c r="C19" s="249">
        <v>44551</v>
      </c>
      <c r="D19" s="248" t="s">
        <v>176</v>
      </c>
      <c r="E19" s="248" t="s">
        <v>72</v>
      </c>
      <c r="F19" s="250" t="s">
        <v>159</v>
      </c>
      <c r="G19" s="251">
        <v>6</v>
      </c>
      <c r="H19" s="251">
        <f t="shared" si="0"/>
        <v>0.13953488372093023</v>
      </c>
      <c r="I19" s="251">
        <f t="shared" si="1"/>
        <v>6.4186046511627906</v>
      </c>
      <c r="J19" s="251">
        <f t="shared" si="2"/>
        <v>5545.6744186046508</v>
      </c>
      <c r="K19" s="251"/>
      <c r="L19" s="251"/>
      <c r="M19" s="252">
        <f t="shared" si="3"/>
        <v>5545.6744186046508</v>
      </c>
      <c r="N19" s="251">
        <v>-71.25</v>
      </c>
      <c r="O19" s="251"/>
      <c r="P19" s="251"/>
      <c r="Q19" s="251"/>
      <c r="R19" s="251"/>
      <c r="S19" s="251">
        <v>25.81</v>
      </c>
      <c r="T19" s="251">
        <f>-(864*6.25)*1%</f>
        <v>-54</v>
      </c>
      <c r="U19" s="251"/>
      <c r="V19" s="251">
        <f t="shared" si="4"/>
        <v>-99.44</v>
      </c>
      <c r="W19" s="251">
        <f t="shared" si="5"/>
        <v>5446.2344186046512</v>
      </c>
      <c r="X19" s="248">
        <v>46</v>
      </c>
      <c r="Y19" s="253" t="s">
        <v>215</v>
      </c>
      <c r="Z19" s="253" t="s">
        <v>218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0"/>
        <v>0.17395348837209304</v>
      </c>
      <c r="I20" s="212">
        <f t="shared" si="1"/>
        <v>8.0018604651162804</v>
      </c>
      <c r="J20" s="212">
        <f t="shared" si="2"/>
        <v>5761.3395348837221</v>
      </c>
      <c r="K20" s="212"/>
      <c r="L20" s="212"/>
      <c r="M20" s="213">
        <f t="shared" si="3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>
        <v>-2000</v>
      </c>
      <c r="V20" s="212">
        <f t="shared" si="4"/>
        <v>-2118.8333953488373</v>
      </c>
      <c r="W20" s="212">
        <f t="shared" si="5"/>
        <v>3642.5061395348848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0"/>
        <v>0.17906976744186046</v>
      </c>
      <c r="I21" s="212">
        <f t="shared" si="1"/>
        <v>7.6999999999999993</v>
      </c>
      <c r="J21" s="212">
        <f t="shared" si="2"/>
        <v>1139.5999999999999</v>
      </c>
      <c r="K21" s="212"/>
      <c r="L21" s="212"/>
      <c r="M21" s="213">
        <f t="shared" si="3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4"/>
        <v>-11.395999999999999</v>
      </c>
      <c r="W21" s="212">
        <f t="shared" si="5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48">
        <v>460</v>
      </c>
      <c r="B22" s="248" t="s">
        <v>217</v>
      </c>
      <c r="C22" s="249">
        <v>44552</v>
      </c>
      <c r="D22" s="248" t="s">
        <v>217</v>
      </c>
      <c r="E22" s="248" t="s">
        <v>72</v>
      </c>
      <c r="F22" s="250" t="s">
        <v>159</v>
      </c>
      <c r="G22" s="251">
        <v>5.94</v>
      </c>
      <c r="H22" s="251">
        <f t="shared" si="0"/>
        <v>0.13813953488372094</v>
      </c>
      <c r="I22" s="251">
        <f t="shared" si="1"/>
        <v>6.3544186046511628</v>
      </c>
      <c r="J22" s="251">
        <f t="shared" si="2"/>
        <v>2923.032558139535</v>
      </c>
      <c r="K22" s="251"/>
      <c r="L22" s="251"/>
      <c r="M22" s="252">
        <f t="shared" si="3"/>
        <v>2923.032558139535</v>
      </c>
      <c r="N22" s="251"/>
      <c r="O22" s="251"/>
      <c r="P22" s="251"/>
      <c r="Q22" s="251"/>
      <c r="R22" s="251"/>
      <c r="S22" s="251">
        <v>-342.1</v>
      </c>
      <c r="T22" s="251">
        <f>-J22*1%</f>
        <v>-29.230325581395352</v>
      </c>
      <c r="U22" s="251"/>
      <c r="V22" s="251">
        <f t="shared" si="4"/>
        <v>-371.33032558139536</v>
      </c>
      <c r="W22" s="251">
        <f t="shared" si="5"/>
        <v>2551.7022325581397</v>
      </c>
      <c r="X22" s="248">
        <v>46</v>
      </c>
      <c r="Y22" s="253" t="s">
        <v>215</v>
      </c>
      <c r="Z22" s="253" t="s">
        <v>213</v>
      </c>
    </row>
    <row r="23" spans="1:26" s="220" customFormat="1" ht="11.25" hidden="1" customHeight="1" x14ac:dyDescent="0.2">
      <c r="A23" s="216">
        <v>192</v>
      </c>
      <c r="B23" s="216" t="s">
        <v>217</v>
      </c>
      <c r="C23" s="217">
        <v>44553</v>
      </c>
      <c r="D23" s="216" t="s">
        <v>217</v>
      </c>
      <c r="E23" s="216" t="s">
        <v>228</v>
      </c>
      <c r="F23" s="218" t="s">
        <v>159</v>
      </c>
      <c r="G23" s="212">
        <v>5.94</v>
      </c>
      <c r="H23" s="212">
        <f t="shared" si="0"/>
        <v>0.13813953488372094</v>
      </c>
      <c r="I23" s="212">
        <f t="shared" si="1"/>
        <v>6.3544186046511628</v>
      </c>
      <c r="J23" s="212">
        <f t="shared" si="2"/>
        <v>1220.0483720930233</v>
      </c>
      <c r="K23" s="212"/>
      <c r="L23" s="212"/>
      <c r="M23" s="213">
        <f t="shared" si="3"/>
        <v>1220.0483720930233</v>
      </c>
      <c r="N23" s="212">
        <v>-71.25</v>
      </c>
      <c r="O23" s="212"/>
      <c r="P23" s="212"/>
      <c r="Q23" s="212"/>
      <c r="R23" s="212"/>
      <c r="S23" s="212">
        <v>68.64</v>
      </c>
      <c r="T23" s="212">
        <f>-J23*1%</f>
        <v>-12.200483720930233</v>
      </c>
      <c r="U23" s="212"/>
      <c r="V23" s="212">
        <f t="shared" si="4"/>
        <v>-14.810483720930232</v>
      </c>
      <c r="W23" s="212">
        <f t="shared" si="5"/>
        <v>1205.237888372093</v>
      </c>
      <c r="X23" s="216">
        <v>46</v>
      </c>
      <c r="Y23" s="219" t="s">
        <v>215</v>
      </c>
      <c r="Z23" s="219" t="s">
        <v>222</v>
      </c>
    </row>
    <row r="24" spans="1:26" s="220" customFormat="1" ht="11.25" hidden="1" customHeight="1" x14ac:dyDescent="0.2">
      <c r="A24" s="216">
        <v>300</v>
      </c>
      <c r="B24" s="216" t="s">
        <v>226</v>
      </c>
      <c r="C24" s="217">
        <v>44555</v>
      </c>
      <c r="D24" s="216" t="s">
        <v>227</v>
      </c>
      <c r="E24" s="216" t="s">
        <v>72</v>
      </c>
      <c r="F24" s="218" t="s">
        <v>159</v>
      </c>
      <c r="G24" s="212">
        <v>7.2</v>
      </c>
      <c r="H24" s="212">
        <f t="shared" si="0"/>
        <v>0.16744186046511628</v>
      </c>
      <c r="I24" s="212">
        <f t="shared" si="1"/>
        <v>7.2</v>
      </c>
      <c r="J24" s="212">
        <f t="shared" si="2"/>
        <v>2160</v>
      </c>
      <c r="K24" s="212"/>
      <c r="L24" s="212"/>
      <c r="M24" s="213">
        <f t="shared" si="3"/>
        <v>2160</v>
      </c>
      <c r="N24" s="212"/>
      <c r="O24" s="212"/>
      <c r="P24" s="212"/>
      <c r="Q24" s="212"/>
      <c r="R24" s="212"/>
      <c r="S24" s="212">
        <v>-14.25</v>
      </c>
      <c r="T24" s="212">
        <f>-J24*1%</f>
        <v>-21.6</v>
      </c>
      <c r="U24" s="212"/>
      <c r="V24" s="212">
        <f t="shared" si="4"/>
        <v>-35.85</v>
      </c>
      <c r="W24" s="212">
        <f t="shared" si="5"/>
        <v>2124.15</v>
      </c>
      <c r="X24" s="216">
        <v>43</v>
      </c>
      <c r="Y24" s="219" t="s">
        <v>215</v>
      </c>
      <c r="Z24" s="219" t="s">
        <v>223</v>
      </c>
    </row>
    <row r="25" spans="1:26" s="220" customFormat="1" ht="11.25" hidden="1" customHeight="1" x14ac:dyDescent="0.2">
      <c r="A25" s="216">
        <v>700</v>
      </c>
      <c r="B25" s="216" t="s">
        <v>197</v>
      </c>
      <c r="C25" s="217">
        <v>44552</v>
      </c>
      <c r="D25" s="216" t="s">
        <v>197</v>
      </c>
      <c r="E25" s="216" t="s">
        <v>72</v>
      </c>
      <c r="F25" s="218" t="s">
        <v>159</v>
      </c>
      <c r="G25" s="212">
        <v>5.7</v>
      </c>
      <c r="H25" s="212">
        <f t="shared" si="0"/>
        <v>0.13255813953488371</v>
      </c>
      <c r="I25" s="212">
        <f t="shared" si="1"/>
        <v>5.6999999999999993</v>
      </c>
      <c r="J25" s="212">
        <f t="shared" si="2"/>
        <v>3989.9999999999995</v>
      </c>
      <c r="K25" s="212"/>
      <c r="L25" s="212"/>
      <c r="M25" s="213">
        <f t="shared" si="3"/>
        <v>3989.9999999999995</v>
      </c>
      <c r="N25" s="212"/>
      <c r="O25" s="212"/>
      <c r="P25" s="212"/>
      <c r="Q25" s="212"/>
      <c r="R25" s="212"/>
      <c r="S25" s="212"/>
      <c r="T25" s="212"/>
      <c r="U25" s="212"/>
      <c r="V25" s="212">
        <f t="shared" si="4"/>
        <v>0</v>
      </c>
      <c r="W25" s="212">
        <f t="shared" si="5"/>
        <v>3989.9999999999995</v>
      </c>
      <c r="X25" s="216">
        <v>43</v>
      </c>
      <c r="Y25" s="219" t="s">
        <v>215</v>
      </c>
      <c r="Z25" s="219" t="s">
        <v>246</v>
      </c>
    </row>
    <row r="26" spans="1:26" s="220" customFormat="1" ht="11.25" hidden="1" customHeight="1" x14ac:dyDescent="0.2">
      <c r="A26" s="216">
        <v>0</v>
      </c>
      <c r="B26" s="216" t="s">
        <v>229</v>
      </c>
      <c r="C26" s="217">
        <v>44552</v>
      </c>
      <c r="D26" s="216" t="s">
        <v>237</v>
      </c>
      <c r="E26" s="216" t="s">
        <v>72</v>
      </c>
      <c r="F26" s="218" t="s">
        <v>159</v>
      </c>
      <c r="G26" s="212">
        <v>0</v>
      </c>
      <c r="H26" s="212">
        <f t="shared" si="0"/>
        <v>0</v>
      </c>
      <c r="I26" s="212">
        <f t="shared" si="1"/>
        <v>0</v>
      </c>
      <c r="J26" s="212">
        <f t="shared" si="2"/>
        <v>0</v>
      </c>
      <c r="K26" s="212"/>
      <c r="L26" s="212"/>
      <c r="M26" s="213">
        <f t="shared" si="3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4"/>
        <v>0</v>
      </c>
      <c r="W26" s="212">
        <f t="shared" si="5"/>
        <v>0</v>
      </c>
      <c r="X26" s="216">
        <v>43</v>
      </c>
      <c r="Y26" s="219" t="s">
        <v>215</v>
      </c>
      <c r="Z26" s="219" t="s">
        <v>246</v>
      </c>
    </row>
    <row r="27" spans="1:26" s="220" customFormat="1" ht="11.25" hidden="1" customHeight="1" x14ac:dyDescent="0.2">
      <c r="A27" s="216">
        <v>587</v>
      </c>
      <c r="B27" s="216" t="s">
        <v>203</v>
      </c>
      <c r="C27" s="217">
        <v>44553</v>
      </c>
      <c r="D27" s="216" t="s">
        <v>238</v>
      </c>
      <c r="E27" s="216" t="s">
        <v>72</v>
      </c>
      <c r="F27" s="218" t="s">
        <v>159</v>
      </c>
      <c r="G27" s="212">
        <v>6.25</v>
      </c>
      <c r="H27" s="212">
        <f t="shared" si="0"/>
        <v>0.14534883720930233</v>
      </c>
      <c r="I27" s="212">
        <f t="shared" si="1"/>
        <v>6.25</v>
      </c>
      <c r="J27" s="212">
        <f t="shared" si="2"/>
        <v>3668.75</v>
      </c>
      <c r="K27" s="212"/>
      <c r="L27" s="212"/>
      <c r="M27" s="213">
        <f t="shared" si="3"/>
        <v>3668.75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4"/>
        <v>0</v>
      </c>
      <c r="W27" s="212">
        <f t="shared" si="5"/>
        <v>3668.75</v>
      </c>
      <c r="X27" s="216">
        <v>43</v>
      </c>
      <c r="Y27" s="219" t="s">
        <v>215</v>
      </c>
      <c r="Z27" s="219" t="s">
        <v>246</v>
      </c>
    </row>
    <row r="28" spans="1:26" s="220" customFormat="1" ht="11.25" hidden="1" customHeight="1" x14ac:dyDescent="0.2">
      <c r="A28" s="216">
        <v>1015</v>
      </c>
      <c r="B28" s="218" t="s">
        <v>230</v>
      </c>
      <c r="C28" s="217">
        <v>44553</v>
      </c>
      <c r="D28" s="218" t="s">
        <v>239</v>
      </c>
      <c r="E28" s="216" t="s">
        <v>72</v>
      </c>
      <c r="F28" s="218" t="s">
        <v>159</v>
      </c>
      <c r="G28" s="212">
        <v>6</v>
      </c>
      <c r="H28" s="212">
        <f t="shared" si="0"/>
        <v>0.13953488372093023</v>
      </c>
      <c r="I28" s="212">
        <f t="shared" si="1"/>
        <v>6</v>
      </c>
      <c r="J28" s="212">
        <f t="shared" si="2"/>
        <v>6090</v>
      </c>
      <c r="K28" s="212"/>
      <c r="L28" s="212"/>
      <c r="M28" s="213">
        <f t="shared" si="3"/>
        <v>6090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4"/>
        <v>0</v>
      </c>
      <c r="W28" s="212">
        <f t="shared" si="5"/>
        <v>6090</v>
      </c>
      <c r="X28" s="216">
        <v>43</v>
      </c>
      <c r="Y28" s="219" t="s">
        <v>215</v>
      </c>
      <c r="Z28" s="219" t="s">
        <v>246</v>
      </c>
    </row>
    <row r="29" spans="1:26" s="220" customFormat="1" ht="11.25" hidden="1" customHeight="1" x14ac:dyDescent="0.2">
      <c r="A29" s="216">
        <v>154</v>
      </c>
      <c r="B29" s="216" t="s">
        <v>230</v>
      </c>
      <c r="C29" s="217">
        <v>44553</v>
      </c>
      <c r="D29" s="216" t="s">
        <v>239</v>
      </c>
      <c r="E29" s="216" t="s">
        <v>72</v>
      </c>
      <c r="F29" s="218" t="s">
        <v>159</v>
      </c>
      <c r="G29" s="212">
        <v>6</v>
      </c>
      <c r="H29" s="212">
        <f t="shared" si="0"/>
        <v>0.13953488372093023</v>
      </c>
      <c r="I29" s="212">
        <f t="shared" si="1"/>
        <v>6</v>
      </c>
      <c r="J29" s="212">
        <f t="shared" si="2"/>
        <v>924</v>
      </c>
      <c r="K29" s="212"/>
      <c r="L29" s="212"/>
      <c r="M29" s="213">
        <f t="shared" si="3"/>
        <v>924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4"/>
        <v>0</v>
      </c>
      <c r="W29" s="212">
        <f t="shared" si="5"/>
        <v>924</v>
      </c>
      <c r="X29" s="216">
        <v>43</v>
      </c>
      <c r="Y29" s="219" t="s">
        <v>215</v>
      </c>
      <c r="Z29" s="219" t="s">
        <v>246</v>
      </c>
    </row>
    <row r="30" spans="1:26" s="220" customFormat="1" ht="11.25" hidden="1" customHeight="1" x14ac:dyDescent="0.2">
      <c r="A30" s="216">
        <v>60</v>
      </c>
      <c r="B30" s="216" t="s">
        <v>231</v>
      </c>
      <c r="C30" s="217">
        <v>44553</v>
      </c>
      <c r="D30" s="216" t="s">
        <v>62</v>
      </c>
      <c r="E30" s="216" t="s">
        <v>72</v>
      </c>
      <c r="F30" s="218" t="s">
        <v>159</v>
      </c>
      <c r="G30" s="212">
        <v>6</v>
      </c>
      <c r="H30" s="212">
        <f t="shared" si="0"/>
        <v>0.13953488372093023</v>
      </c>
      <c r="I30" s="212">
        <f t="shared" si="1"/>
        <v>6</v>
      </c>
      <c r="J30" s="212">
        <f t="shared" si="2"/>
        <v>360</v>
      </c>
      <c r="K30" s="212"/>
      <c r="L30" s="212"/>
      <c r="M30" s="213">
        <f t="shared" si="3"/>
        <v>360</v>
      </c>
      <c r="N30" s="212">
        <v>-71.25</v>
      </c>
      <c r="O30" s="212"/>
      <c r="P30" s="212"/>
      <c r="Q30" s="212"/>
      <c r="R30" s="212"/>
      <c r="S30" s="212">
        <v>-50.03</v>
      </c>
      <c r="T30" s="212">
        <v>-50.56</v>
      </c>
      <c r="U30" s="212"/>
      <c r="V30" s="212">
        <f t="shared" si="4"/>
        <v>-171.84</v>
      </c>
      <c r="W30" s="212">
        <f t="shared" si="5"/>
        <v>188.16</v>
      </c>
      <c r="X30" s="216">
        <v>43</v>
      </c>
      <c r="Y30" s="219" t="s">
        <v>215</v>
      </c>
      <c r="Z30" s="219" t="s">
        <v>246</v>
      </c>
    </row>
    <row r="31" spans="1:26" s="220" customFormat="1" ht="11.25" hidden="1" customHeight="1" x14ac:dyDescent="0.2">
      <c r="A31" s="216">
        <v>250</v>
      </c>
      <c r="B31" s="216" t="s">
        <v>232</v>
      </c>
      <c r="C31" s="217">
        <v>44553</v>
      </c>
      <c r="D31" s="216" t="s">
        <v>62</v>
      </c>
      <c r="E31" s="216" t="s">
        <v>72</v>
      </c>
      <c r="F31" s="218" t="s">
        <v>159</v>
      </c>
      <c r="G31" s="212">
        <v>6</v>
      </c>
      <c r="H31" s="212">
        <f t="shared" si="0"/>
        <v>0.13953488372093023</v>
      </c>
      <c r="I31" s="212">
        <f t="shared" si="1"/>
        <v>6</v>
      </c>
      <c r="J31" s="212">
        <f t="shared" si="2"/>
        <v>1500</v>
      </c>
      <c r="K31" s="212"/>
      <c r="L31" s="212"/>
      <c r="M31" s="213">
        <f t="shared" si="3"/>
        <v>1500</v>
      </c>
      <c r="N31" s="212">
        <v>-71.25</v>
      </c>
      <c r="O31" s="212"/>
      <c r="P31" s="212"/>
      <c r="Q31" s="212"/>
      <c r="R31" s="212"/>
      <c r="S31" s="212"/>
      <c r="T31" s="212"/>
      <c r="U31" s="212"/>
      <c r="V31" s="212">
        <f t="shared" si="4"/>
        <v>-71.25</v>
      </c>
      <c r="W31" s="212">
        <f t="shared" si="5"/>
        <v>1428.75</v>
      </c>
      <c r="X31" s="216">
        <v>43</v>
      </c>
      <c r="Y31" s="219" t="s">
        <v>215</v>
      </c>
      <c r="Z31" s="219" t="s">
        <v>246</v>
      </c>
    </row>
    <row r="32" spans="1:26" s="220" customFormat="1" ht="11.25" hidden="1" customHeight="1" x14ac:dyDescent="0.2">
      <c r="A32" s="216">
        <v>499</v>
      </c>
      <c r="B32" s="216" t="s">
        <v>233</v>
      </c>
      <c r="C32" s="217">
        <v>44553</v>
      </c>
      <c r="D32" s="216" t="s">
        <v>62</v>
      </c>
      <c r="E32" s="216" t="s">
        <v>72</v>
      </c>
      <c r="F32" s="218" t="s">
        <v>159</v>
      </c>
      <c r="G32" s="212">
        <v>6</v>
      </c>
      <c r="H32" s="212">
        <f t="shared" si="0"/>
        <v>0.13953488372093023</v>
      </c>
      <c r="I32" s="212">
        <f t="shared" si="1"/>
        <v>6</v>
      </c>
      <c r="J32" s="212">
        <f t="shared" si="2"/>
        <v>2994</v>
      </c>
      <c r="K32" s="212"/>
      <c r="L32" s="212"/>
      <c r="M32" s="213">
        <f t="shared" si="3"/>
        <v>2994</v>
      </c>
      <c r="N32" s="212">
        <v>-71.25</v>
      </c>
      <c r="O32" s="212"/>
      <c r="P32" s="212"/>
      <c r="Q32" s="212"/>
      <c r="R32" s="212"/>
      <c r="S32" s="212"/>
      <c r="T32" s="212"/>
      <c r="U32" s="212"/>
      <c r="V32" s="212">
        <f t="shared" si="4"/>
        <v>-71.25</v>
      </c>
      <c r="W32" s="212">
        <f t="shared" si="5"/>
        <v>2922.75</v>
      </c>
      <c r="X32" s="216">
        <v>43</v>
      </c>
      <c r="Y32" s="219" t="s">
        <v>215</v>
      </c>
      <c r="Z32" s="219" t="s">
        <v>246</v>
      </c>
    </row>
    <row r="33" spans="1:26" s="220" customFormat="1" ht="11.25" hidden="1" customHeight="1" x14ac:dyDescent="0.2">
      <c r="A33" s="216">
        <v>720</v>
      </c>
      <c r="B33" s="216" t="s">
        <v>48</v>
      </c>
      <c r="C33" s="217">
        <v>44553</v>
      </c>
      <c r="D33" s="216" t="s">
        <v>240</v>
      </c>
      <c r="E33" s="216" t="s">
        <v>70</v>
      </c>
      <c r="F33" s="218" t="s">
        <v>159</v>
      </c>
      <c r="G33" s="212">
        <v>6.08</v>
      </c>
      <c r="H33" s="212">
        <f t="shared" si="0"/>
        <v>0.14139534883720931</v>
      </c>
      <c r="I33" s="212">
        <f t="shared" si="1"/>
        <v>6.5041860465116281</v>
      </c>
      <c r="J33" s="212">
        <f t="shared" si="2"/>
        <v>4683.013953488372</v>
      </c>
      <c r="K33" s="212"/>
      <c r="L33" s="212"/>
      <c r="M33" s="213">
        <f t="shared" si="3"/>
        <v>4683.013953488372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4"/>
        <v>0</v>
      </c>
      <c r="W33" s="212">
        <f t="shared" si="5"/>
        <v>4683.013953488372</v>
      </c>
      <c r="X33" s="216">
        <v>46</v>
      </c>
      <c r="Y33" s="219" t="s">
        <v>215</v>
      </c>
      <c r="Z33" s="219" t="s">
        <v>166</v>
      </c>
    </row>
    <row r="34" spans="1:26" s="220" customFormat="1" ht="11.25" hidden="1" customHeight="1" x14ac:dyDescent="0.2">
      <c r="A34" s="216">
        <v>864</v>
      </c>
      <c r="B34" s="216" t="s">
        <v>107</v>
      </c>
      <c r="C34" s="217">
        <v>44553</v>
      </c>
      <c r="D34" s="216" t="s">
        <v>107</v>
      </c>
      <c r="E34" s="216" t="s">
        <v>70</v>
      </c>
      <c r="F34" s="218" t="s">
        <v>159</v>
      </c>
      <c r="G34" s="212">
        <v>6.26</v>
      </c>
      <c r="H34" s="212">
        <f t="shared" si="0"/>
        <v>0.14558139534883721</v>
      </c>
      <c r="I34" s="212">
        <f t="shared" si="1"/>
        <v>6.6967441860465113</v>
      </c>
      <c r="J34" s="212">
        <f t="shared" si="2"/>
        <v>5785.986976744186</v>
      </c>
      <c r="K34" s="212"/>
      <c r="L34" s="212"/>
      <c r="M34" s="213">
        <f t="shared" si="3"/>
        <v>5785.986976744186</v>
      </c>
      <c r="N34" s="212">
        <v>-71.25</v>
      </c>
      <c r="O34" s="212"/>
      <c r="P34" s="212"/>
      <c r="Q34" s="212"/>
      <c r="R34" s="212"/>
      <c r="S34" s="212">
        <v>-45.06</v>
      </c>
      <c r="T34" s="212">
        <v>-54</v>
      </c>
      <c r="U34" s="212"/>
      <c r="V34" s="212">
        <f t="shared" si="4"/>
        <v>-170.31</v>
      </c>
      <c r="W34" s="212">
        <f t="shared" si="5"/>
        <v>5615.6769767441856</v>
      </c>
      <c r="X34" s="216">
        <v>46</v>
      </c>
      <c r="Y34" s="219" t="s">
        <v>215</v>
      </c>
      <c r="Z34" s="219" t="s">
        <v>166</v>
      </c>
    </row>
    <row r="35" spans="1:26" s="220" customFormat="1" ht="11.25" hidden="1" customHeight="1" x14ac:dyDescent="0.2">
      <c r="A35" s="216">
        <v>327</v>
      </c>
      <c r="B35" s="216" t="s">
        <v>203</v>
      </c>
      <c r="C35" s="217">
        <v>44554</v>
      </c>
      <c r="D35" s="216" t="s">
        <v>238</v>
      </c>
      <c r="E35" s="216" t="s">
        <v>72</v>
      </c>
      <c r="F35" s="218" t="s">
        <v>159</v>
      </c>
      <c r="G35" s="212">
        <v>6.25</v>
      </c>
      <c r="H35" s="212">
        <f t="shared" si="0"/>
        <v>0.14534883720930233</v>
      </c>
      <c r="I35" s="212">
        <f t="shared" si="1"/>
        <v>6.25</v>
      </c>
      <c r="J35" s="212">
        <f t="shared" si="2"/>
        <v>2043.75</v>
      </c>
      <c r="K35" s="212"/>
      <c r="L35" s="212"/>
      <c r="M35" s="213">
        <f t="shared" si="3"/>
        <v>2043.75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4"/>
        <v>0</v>
      </c>
      <c r="W35" s="212">
        <f t="shared" si="5"/>
        <v>2043.75</v>
      </c>
      <c r="X35" s="216">
        <v>43</v>
      </c>
      <c r="Y35" s="219" t="s">
        <v>215</v>
      </c>
      <c r="Z35" s="219" t="s">
        <v>246</v>
      </c>
    </row>
    <row r="36" spans="1:26" s="220" customFormat="1" ht="11.25" hidden="1" customHeight="1" x14ac:dyDescent="0.2">
      <c r="A36" s="216">
        <v>214</v>
      </c>
      <c r="B36" s="218" t="s">
        <v>54</v>
      </c>
      <c r="C36" s="217">
        <v>44554</v>
      </c>
      <c r="D36" s="218" t="s">
        <v>54</v>
      </c>
      <c r="E36" s="216" t="s">
        <v>72</v>
      </c>
      <c r="F36" s="218" t="s">
        <v>159</v>
      </c>
      <c r="G36" s="212">
        <v>6</v>
      </c>
      <c r="H36" s="212">
        <f t="shared" si="0"/>
        <v>0.13953488372093023</v>
      </c>
      <c r="I36" s="212">
        <f t="shared" si="1"/>
        <v>6</v>
      </c>
      <c r="J36" s="212">
        <f t="shared" si="2"/>
        <v>1284</v>
      </c>
      <c r="K36" s="212"/>
      <c r="L36" s="212"/>
      <c r="M36" s="213">
        <f t="shared" si="3"/>
        <v>1284</v>
      </c>
      <c r="N36" s="212">
        <v>-71.25</v>
      </c>
      <c r="O36" s="212"/>
      <c r="P36" s="212"/>
      <c r="Q36" s="212"/>
      <c r="R36" s="212"/>
      <c r="S36" s="212">
        <v>-188.67</v>
      </c>
      <c r="T36" s="212">
        <v>-13.64</v>
      </c>
      <c r="U36" s="212"/>
      <c r="V36" s="212">
        <f t="shared" si="4"/>
        <v>-273.55999999999995</v>
      </c>
      <c r="W36" s="212">
        <f t="shared" si="5"/>
        <v>1010.44</v>
      </c>
      <c r="X36" s="216">
        <v>43</v>
      </c>
      <c r="Y36" s="219" t="s">
        <v>215</v>
      </c>
      <c r="Z36" s="219" t="s">
        <v>246</v>
      </c>
    </row>
    <row r="37" spans="1:26" s="220" customFormat="1" ht="11.25" hidden="1" customHeight="1" x14ac:dyDescent="0.2">
      <c r="A37" s="216">
        <v>0</v>
      </c>
      <c r="B37" s="216" t="s">
        <v>234</v>
      </c>
      <c r="C37" s="217">
        <v>44554</v>
      </c>
      <c r="D37" s="216" t="s">
        <v>241</v>
      </c>
      <c r="E37" s="216" t="s">
        <v>72</v>
      </c>
      <c r="F37" s="218" t="s">
        <v>159</v>
      </c>
      <c r="G37" s="212">
        <v>6</v>
      </c>
      <c r="H37" s="212">
        <f t="shared" si="0"/>
        <v>0.13953488372093023</v>
      </c>
      <c r="I37" s="212">
        <f t="shared" si="1"/>
        <v>6</v>
      </c>
      <c r="J37" s="212">
        <f t="shared" si="2"/>
        <v>0</v>
      </c>
      <c r="K37" s="212"/>
      <c r="L37" s="212"/>
      <c r="M37" s="213">
        <f t="shared" si="3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4"/>
        <v>0</v>
      </c>
      <c r="W37" s="212">
        <f t="shared" si="5"/>
        <v>0</v>
      </c>
      <c r="X37" s="216">
        <v>43</v>
      </c>
      <c r="Y37" s="219" t="s">
        <v>215</v>
      </c>
      <c r="Z37" s="219" t="s">
        <v>246</v>
      </c>
    </row>
    <row r="38" spans="1:26" s="220" customFormat="1" ht="11.25" hidden="1" customHeight="1" x14ac:dyDescent="0.2">
      <c r="A38" s="216">
        <v>250</v>
      </c>
      <c r="B38" s="216" t="s">
        <v>235</v>
      </c>
      <c r="C38" s="217">
        <v>44554</v>
      </c>
      <c r="D38" s="216" t="s">
        <v>238</v>
      </c>
      <c r="E38" s="216" t="s">
        <v>72</v>
      </c>
      <c r="F38" s="218" t="s">
        <v>159</v>
      </c>
      <c r="G38" s="212">
        <v>6</v>
      </c>
      <c r="H38" s="212">
        <f t="shared" si="0"/>
        <v>0.13953488372093023</v>
      </c>
      <c r="I38" s="212">
        <f t="shared" si="1"/>
        <v>6</v>
      </c>
      <c r="J38" s="212">
        <f t="shared" si="2"/>
        <v>1500</v>
      </c>
      <c r="K38" s="212"/>
      <c r="L38" s="212"/>
      <c r="M38" s="213">
        <f t="shared" si="3"/>
        <v>1500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4"/>
        <v>0</v>
      </c>
      <c r="W38" s="212">
        <f t="shared" si="5"/>
        <v>1500</v>
      </c>
      <c r="X38" s="216">
        <v>43</v>
      </c>
      <c r="Y38" s="219" t="s">
        <v>215</v>
      </c>
      <c r="Z38" s="219" t="s">
        <v>246</v>
      </c>
    </row>
    <row r="39" spans="1:26" s="220" customFormat="1" ht="11.25" hidden="1" customHeight="1" x14ac:dyDescent="0.2">
      <c r="A39" s="216">
        <v>2016</v>
      </c>
      <c r="B39" s="216" t="s">
        <v>203</v>
      </c>
      <c r="C39" s="217">
        <v>44554</v>
      </c>
      <c r="D39" s="216" t="s">
        <v>238</v>
      </c>
      <c r="E39" s="216" t="s">
        <v>245</v>
      </c>
      <c r="F39" s="218" t="s">
        <v>159</v>
      </c>
      <c r="G39" s="212">
        <v>6.36</v>
      </c>
      <c r="H39" s="212">
        <f t="shared" si="0"/>
        <v>0.14790697674418604</v>
      </c>
      <c r="I39" s="212">
        <f t="shared" si="1"/>
        <v>6.8037209302325579</v>
      </c>
      <c r="J39" s="212">
        <f t="shared" si="2"/>
        <v>13716.301395348837</v>
      </c>
      <c r="K39" s="212"/>
      <c r="L39" s="212"/>
      <c r="M39" s="213">
        <f t="shared" si="3"/>
        <v>13716.301395348837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4"/>
        <v>0</v>
      </c>
      <c r="W39" s="212">
        <f t="shared" si="5"/>
        <v>13716.301395348837</v>
      </c>
      <c r="X39" s="216">
        <v>46</v>
      </c>
      <c r="Y39" s="219" t="s">
        <v>215</v>
      </c>
      <c r="Z39" s="219" t="s">
        <v>247</v>
      </c>
    </row>
    <row r="40" spans="1:26" s="220" customFormat="1" ht="11.25" hidden="1" customHeight="1" x14ac:dyDescent="0.2">
      <c r="A40" s="216">
        <v>240</v>
      </c>
      <c r="B40" s="218" t="s">
        <v>236</v>
      </c>
      <c r="C40" s="217">
        <v>44554</v>
      </c>
      <c r="D40" s="218" t="s">
        <v>242</v>
      </c>
      <c r="E40" s="216" t="s">
        <v>245</v>
      </c>
      <c r="F40" s="218" t="s">
        <v>159</v>
      </c>
      <c r="G40" s="212">
        <v>5.89</v>
      </c>
      <c r="H40" s="212">
        <f t="shared" si="0"/>
        <v>0.1369767441860465</v>
      </c>
      <c r="I40" s="212">
        <f t="shared" si="1"/>
        <v>6.3009302325581391</v>
      </c>
      <c r="J40" s="212">
        <f t="shared" si="2"/>
        <v>1512.2232558139533</v>
      </c>
      <c r="K40" s="212"/>
      <c r="L40" s="212"/>
      <c r="M40" s="213">
        <f t="shared" si="3"/>
        <v>1512.2232558139533</v>
      </c>
      <c r="N40" s="212">
        <v>-71.25</v>
      </c>
      <c r="O40" s="212"/>
      <c r="P40" s="212"/>
      <c r="Q40" s="212"/>
      <c r="R40" s="212">
        <v>0</v>
      </c>
      <c r="S40" s="212">
        <v>-130.03</v>
      </c>
      <c r="T40" s="212">
        <v>-15</v>
      </c>
      <c r="U40" s="212"/>
      <c r="V40" s="212">
        <f t="shared" si="4"/>
        <v>-216.28</v>
      </c>
      <c r="W40" s="212">
        <f t="shared" si="5"/>
        <v>1295.9432558139533</v>
      </c>
      <c r="X40" s="216">
        <v>46</v>
      </c>
      <c r="Y40" s="219" t="s">
        <v>215</v>
      </c>
      <c r="Z40" s="219" t="s">
        <v>247</v>
      </c>
    </row>
    <row r="41" spans="1:26" s="220" customFormat="1" ht="11.25" hidden="1" customHeight="1" x14ac:dyDescent="0.2">
      <c r="A41" s="216">
        <v>281</v>
      </c>
      <c r="B41" s="216" t="s">
        <v>199</v>
      </c>
      <c r="C41" s="217">
        <v>44554</v>
      </c>
      <c r="D41" s="216" t="s">
        <v>243</v>
      </c>
      <c r="E41" s="216" t="s">
        <v>245</v>
      </c>
      <c r="F41" s="218" t="s">
        <v>159</v>
      </c>
      <c r="G41" s="212">
        <v>5.89</v>
      </c>
      <c r="H41" s="212">
        <f t="shared" si="0"/>
        <v>0.1369767441860465</v>
      </c>
      <c r="I41" s="212">
        <f t="shared" si="1"/>
        <v>6.3009302325581391</v>
      </c>
      <c r="J41" s="212">
        <f t="shared" si="2"/>
        <v>1770.5613953488371</v>
      </c>
      <c r="K41" s="212"/>
      <c r="L41" s="212"/>
      <c r="M41" s="213">
        <f t="shared" si="3"/>
        <v>1770.5613953488371</v>
      </c>
      <c r="N41" s="212">
        <v>-32.619999999999997</v>
      </c>
      <c r="O41" s="212"/>
      <c r="P41" s="212"/>
      <c r="Q41" s="212"/>
      <c r="R41" s="212"/>
      <c r="S41" s="212">
        <v>-34.28</v>
      </c>
      <c r="T41" s="212">
        <v>-17.559999999999999</v>
      </c>
      <c r="U41" s="212"/>
      <c r="V41" s="212">
        <f t="shared" si="4"/>
        <v>-84.460000000000008</v>
      </c>
      <c r="W41" s="212">
        <f t="shared" si="5"/>
        <v>1686.1013953488371</v>
      </c>
      <c r="X41" s="216">
        <v>46</v>
      </c>
      <c r="Y41" s="219" t="s">
        <v>215</v>
      </c>
      <c r="Z41" s="219" t="s">
        <v>166</v>
      </c>
    </row>
    <row r="42" spans="1:26" s="220" customFormat="1" ht="11.25" hidden="1" customHeight="1" x14ac:dyDescent="0.2">
      <c r="A42" s="216">
        <v>199</v>
      </c>
      <c r="B42" s="216" t="s">
        <v>200</v>
      </c>
      <c r="C42" s="217">
        <v>44554</v>
      </c>
      <c r="D42" s="216" t="s">
        <v>244</v>
      </c>
      <c r="E42" s="216" t="s">
        <v>245</v>
      </c>
      <c r="F42" s="218" t="s">
        <v>159</v>
      </c>
      <c r="G42" s="212">
        <v>5.89</v>
      </c>
      <c r="H42" s="212">
        <f t="shared" si="0"/>
        <v>0.1369767441860465</v>
      </c>
      <c r="I42" s="212">
        <f t="shared" si="1"/>
        <v>6.3009302325581391</v>
      </c>
      <c r="J42" s="212">
        <f t="shared" si="2"/>
        <v>1253.8851162790697</v>
      </c>
      <c r="K42" s="212"/>
      <c r="L42" s="212"/>
      <c r="M42" s="213">
        <f t="shared" si="3"/>
        <v>1253.8851162790697</v>
      </c>
      <c r="N42" s="212">
        <v>-35.630000000000003</v>
      </c>
      <c r="O42" s="212"/>
      <c r="P42" s="212"/>
      <c r="Q42" s="212"/>
      <c r="R42" s="212"/>
      <c r="S42" s="212">
        <v>-17.68</v>
      </c>
      <c r="T42" s="212">
        <v>-12.44</v>
      </c>
      <c r="U42" s="212"/>
      <c r="V42" s="212">
        <f t="shared" si="4"/>
        <v>-65.75</v>
      </c>
      <c r="W42" s="212">
        <f t="shared" si="5"/>
        <v>1188.1351162790697</v>
      </c>
      <c r="X42" s="216">
        <v>46</v>
      </c>
      <c r="Y42" s="219" t="s">
        <v>215</v>
      </c>
      <c r="Z42" s="219" t="s">
        <v>166</v>
      </c>
    </row>
    <row r="43" spans="1:26" s="188" customFormat="1" ht="13.5" thickBot="1" x14ac:dyDescent="0.25">
      <c r="A43" s="129">
        <f>SUBTOTAL(9,A14:A42)</f>
        <v>672</v>
      </c>
      <c r="B43" s="287" t="s">
        <v>26</v>
      </c>
      <c r="C43" s="288"/>
      <c r="D43" s="288"/>
      <c r="E43" s="288"/>
      <c r="F43" s="288"/>
      <c r="G43" s="288"/>
      <c r="H43" s="288"/>
      <c r="I43" s="130">
        <f>J43/A43</f>
        <v>6.5041860465116281</v>
      </c>
      <c r="J43" s="130">
        <f t="shared" ref="J43:W43" si="6">SUBTOTAL(9,J14:J42)</f>
        <v>4370.8130232558142</v>
      </c>
      <c r="K43" s="130">
        <f t="shared" si="6"/>
        <v>0</v>
      </c>
      <c r="L43" s="130">
        <f t="shared" si="6"/>
        <v>0</v>
      </c>
      <c r="M43" s="130">
        <f t="shared" si="6"/>
        <v>4370.8130232558142</v>
      </c>
      <c r="N43" s="130">
        <f t="shared" si="6"/>
        <v>-71.25</v>
      </c>
      <c r="O43" s="130">
        <f t="shared" si="6"/>
        <v>0</v>
      </c>
      <c r="P43" s="130">
        <f t="shared" si="6"/>
        <v>0</v>
      </c>
      <c r="Q43" s="130">
        <f t="shared" si="6"/>
        <v>0</v>
      </c>
      <c r="R43" s="130">
        <f t="shared" si="6"/>
        <v>0</v>
      </c>
      <c r="S43" s="130">
        <f t="shared" si="6"/>
        <v>5.83</v>
      </c>
      <c r="T43" s="130">
        <f t="shared" si="6"/>
        <v>-42.84</v>
      </c>
      <c r="U43" s="130">
        <f t="shared" si="6"/>
        <v>0</v>
      </c>
      <c r="V43" s="203">
        <f t="shared" si="6"/>
        <v>-108.26</v>
      </c>
      <c r="W43" s="203">
        <f t="shared" si="6"/>
        <v>4262.553023255814</v>
      </c>
      <c r="X43" s="295"/>
      <c r="Y43" s="296"/>
      <c r="Z43" s="296"/>
    </row>
    <row r="44" spans="1:26" x14ac:dyDescent="0.25">
      <c r="A44" s="262"/>
      <c r="B44" s="262"/>
      <c r="C44" s="262"/>
      <c r="D44" s="262"/>
      <c r="E44" s="262"/>
      <c r="F44" s="262"/>
      <c r="G44" s="103"/>
      <c r="H44" s="262"/>
      <c r="I44" s="262"/>
      <c r="J44" s="262"/>
      <c r="K44" s="262"/>
      <c r="L44" s="262"/>
      <c r="M44" s="103"/>
      <c r="N44" s="262"/>
      <c r="O44" s="262"/>
      <c r="P44" s="262"/>
      <c r="Q44" s="262"/>
      <c r="R44" s="262"/>
      <c r="S44" s="104"/>
      <c r="T44" s="262"/>
      <c r="U44" s="262"/>
      <c r="V44" s="105"/>
      <c r="W44" s="262"/>
      <c r="X44" s="262"/>
    </row>
    <row r="45" spans="1:26" x14ac:dyDescent="0.25">
      <c r="A45" s="149" t="e">
        <f>+#REF!+#REF!+#REF!+#REF!+#REF!+#REF!+#REF!+#REF!+#REF!+#REF!+#REF!+#REF!+#REF!+#REF!+#REF!+#REF!+#REF!+#REF!+#REF!+#REF!+#REF!</f>
        <v>#REF!</v>
      </c>
      <c r="B45" s="262"/>
      <c r="C45" s="262"/>
      <c r="D45" s="262"/>
      <c r="E45" s="262"/>
      <c r="F45" s="262"/>
      <c r="G45" s="103"/>
      <c r="H45" s="262"/>
      <c r="I45" s="262"/>
      <c r="J45" s="106" t="e">
        <f>+#REF!+#REF!+#REF!+#REF!+#REF!+#REF!+#REF!+#REF!+#REF!+#REF!+#REF!+#REF!+#REF!+#REF!+#REF!+#REF!+#REF!+#REF!+#REF!+#REF!+#REF!</f>
        <v>#REF!</v>
      </c>
      <c r="K45" s="106" t="e">
        <f>+#REF!+#REF!+#REF!+#REF!+#REF!+#REF!+#REF!+#REF!+#REF!+#REF!+#REF!+#REF!+#REF!+#REF!+#REF!+#REF!+#REF!+#REF!+#REF!+#REF!+#REF!</f>
        <v>#REF!</v>
      </c>
      <c r="L45" s="106" t="e">
        <f>+#REF!+#REF!+#REF!+#REF!+#REF!+#REF!+#REF!+#REF!+#REF!+#REF!+#REF!+#REF!+#REF!+#REF!+#REF!+#REF!+#REF!+#REF!+#REF!+#REF!+#REF!</f>
        <v>#REF!</v>
      </c>
      <c r="M45" s="106" t="e">
        <f>+#REF!+#REF!+#REF!+#REF!+#REF!+#REF!+#REF!+#REF!+#REF!+#REF!+#REF!+#REF!+#REF!+#REF!+#REF!+#REF!+#REF!+#REF!+#REF!+#REF!+#REF!</f>
        <v>#REF!</v>
      </c>
      <c r="N45" s="106" t="e">
        <f>+#REF!+#REF!+#REF!+#REF!+#REF!+#REF!+#REF!+#REF!+#REF!+#REF!+#REF!+#REF!+#REF!+#REF!+#REF!+#REF!+#REF!+#REF!+#REF!+#REF!+#REF!</f>
        <v>#REF!</v>
      </c>
      <c r="O45" s="106" t="e">
        <f>+#REF!+#REF!+#REF!+#REF!+#REF!+#REF!+#REF!+#REF!+#REF!+#REF!+#REF!+#REF!+#REF!+#REF!+#REF!+#REF!+#REF!+#REF!+#REF!+#REF!+#REF!</f>
        <v>#REF!</v>
      </c>
      <c r="P45" s="106" t="e">
        <f>+#REF!+#REF!+#REF!+#REF!+#REF!+#REF!+#REF!+#REF!+#REF!+#REF!+#REF!+#REF!+#REF!+#REF!+#REF!+#REF!+#REF!+#REF!+#REF!+#REF!+#REF!</f>
        <v>#REF!</v>
      </c>
      <c r="Q45" s="106" t="e">
        <f>+#REF!+#REF!+#REF!+#REF!+#REF!+#REF!+#REF!+#REF!+#REF!+#REF!+#REF!+#REF!+#REF!+#REF!+#REF!+#REF!+#REF!+#REF!+#REF!+#REF!+#REF!</f>
        <v>#REF!</v>
      </c>
      <c r="R45" s="106" t="e">
        <f>+#REF!+#REF!+#REF!+#REF!+#REF!+#REF!+#REF!+#REF!+#REF!+#REF!+#REF!+#REF!+#REF!+#REF!+#REF!+#REF!+#REF!+#REF!+#REF!+#REF!+#REF!</f>
        <v>#REF!</v>
      </c>
      <c r="S45" s="106" t="e">
        <f>+#REF!+#REF!+#REF!+#REF!+#REF!+#REF!+#REF!+#REF!+#REF!+#REF!+#REF!+#REF!+#REF!+#REF!+#REF!+#REF!+#REF!+#REF!+#REF!+#REF!+#REF!</f>
        <v>#REF!</v>
      </c>
      <c r="T45" s="106" t="e">
        <f>+#REF!+#REF!+#REF!+#REF!+#REF!+#REF!+#REF!+#REF!+#REF!+#REF!+#REF!+#REF!+#REF!+#REF!+#REF!+#REF!+#REF!+#REF!+#REF!+#REF!+#REF!</f>
        <v>#REF!</v>
      </c>
      <c r="U45" s="106" t="e">
        <f>+#REF!+#REF!+#REF!+#REF!+#REF!+#REF!+#REF!+#REF!+#REF!+#REF!+#REF!+#REF!+#REF!+#REF!+#REF!+#REF!+#REF!+#REF!+#REF!+#REF!+#REF!</f>
        <v>#REF!</v>
      </c>
      <c r="V45" s="106" t="e">
        <f>+#REF!+#REF!+#REF!+#REF!+#REF!+#REF!+#REF!+#REF!+#REF!+#REF!+#REF!+#REF!+#REF!+#REF!+#REF!+#REF!+#REF!+#REF!+#REF!+#REF!+#REF!</f>
        <v>#REF!</v>
      </c>
      <c r="W45" s="106" t="e">
        <f>+#REF!+#REF!+#REF!+#REF!+#REF!+#REF!+#REF!+#REF!+#REF!+#REF!+#REF!+#REF!+#REF!+#REF!+#REF!+#REF!+#REF!+#REF!+#REF!+#REF!+#REF!</f>
        <v>#REF!</v>
      </c>
      <c r="X45" s="262"/>
    </row>
    <row r="46" spans="1:26" x14ac:dyDescent="0.25">
      <c r="A46" s="149" t="e">
        <f>+A43-A45</f>
        <v>#REF!</v>
      </c>
      <c r="B46" s="262"/>
      <c r="C46" s="262"/>
      <c r="D46" s="262"/>
      <c r="E46" s="262"/>
      <c r="F46" s="262"/>
      <c r="G46" s="103"/>
      <c r="H46" s="262"/>
      <c r="I46" s="262"/>
      <c r="J46" s="106" t="e">
        <f>+J45-J43</f>
        <v>#REF!</v>
      </c>
      <c r="K46" s="106" t="e">
        <f t="shared" ref="K46:W46" si="7">+K45-K43</f>
        <v>#REF!</v>
      </c>
      <c r="L46" s="106" t="e">
        <f t="shared" si="7"/>
        <v>#REF!</v>
      </c>
      <c r="M46" s="106" t="e">
        <f t="shared" si="7"/>
        <v>#REF!</v>
      </c>
      <c r="N46" s="106" t="e">
        <f t="shared" si="7"/>
        <v>#REF!</v>
      </c>
      <c r="O46" s="106" t="e">
        <f t="shared" si="7"/>
        <v>#REF!</v>
      </c>
      <c r="P46" s="106" t="e">
        <f t="shared" si="7"/>
        <v>#REF!</v>
      </c>
      <c r="Q46" s="106" t="e">
        <f t="shared" si="7"/>
        <v>#REF!</v>
      </c>
      <c r="R46" s="106" t="e">
        <f t="shared" si="7"/>
        <v>#REF!</v>
      </c>
      <c r="S46" s="106" t="e">
        <f t="shared" si="7"/>
        <v>#REF!</v>
      </c>
      <c r="T46" s="106" t="e">
        <f t="shared" si="7"/>
        <v>#REF!</v>
      </c>
      <c r="U46" s="106" t="e">
        <f t="shared" si="7"/>
        <v>#REF!</v>
      </c>
      <c r="V46" s="106" t="e">
        <f t="shared" si="7"/>
        <v>#REF!</v>
      </c>
      <c r="W46" s="106" t="e">
        <f t="shared" si="7"/>
        <v>#REF!</v>
      </c>
      <c r="X46" s="262"/>
    </row>
    <row r="47" spans="1:26" x14ac:dyDescent="0.25">
      <c r="A47" s="149"/>
      <c r="B47" s="149"/>
      <c r="C47" s="262"/>
      <c r="D47" s="262"/>
      <c r="E47" s="262"/>
      <c r="F47" s="262"/>
      <c r="G47" s="103"/>
      <c r="H47" s="262"/>
      <c r="I47" s="262"/>
      <c r="J47" s="262"/>
      <c r="K47" s="262"/>
      <c r="L47" s="262"/>
      <c r="M47" s="103"/>
      <c r="N47" s="262"/>
      <c r="O47" s="262"/>
      <c r="P47" s="262"/>
      <c r="Q47" s="262"/>
      <c r="R47" s="262"/>
      <c r="S47" s="104"/>
      <c r="T47" s="262"/>
      <c r="U47" s="262"/>
      <c r="V47" s="105"/>
      <c r="W47" s="262"/>
      <c r="X47" s="262"/>
    </row>
    <row r="48" spans="1:26" x14ac:dyDescent="0.25">
      <c r="A48" s="149"/>
      <c r="B48" s="262"/>
      <c r="C48" s="262"/>
      <c r="D48" s="262"/>
      <c r="E48" s="262"/>
      <c r="F48" s="262"/>
      <c r="G48" s="103"/>
      <c r="H48" s="262"/>
      <c r="I48" s="262"/>
      <c r="J48" s="262"/>
      <c r="K48" s="262"/>
      <c r="L48" s="262"/>
      <c r="M48" s="103"/>
      <c r="N48" s="262"/>
      <c r="O48" s="262"/>
      <c r="P48" s="262"/>
      <c r="Q48" s="262"/>
      <c r="R48" s="262"/>
      <c r="S48" s="104"/>
      <c r="T48" s="262"/>
      <c r="U48" s="262"/>
      <c r="V48" s="105"/>
      <c r="W48" s="262"/>
      <c r="X48" s="262"/>
    </row>
    <row r="49" spans="1:24" x14ac:dyDescent="0.25">
      <c r="A49" s="262"/>
      <c r="B49" s="262"/>
      <c r="C49" s="262"/>
      <c r="D49" s="262"/>
      <c r="E49" s="262"/>
      <c r="F49" s="262"/>
      <c r="G49" s="103"/>
      <c r="H49" s="262"/>
      <c r="I49" s="262"/>
      <c r="J49" s="262"/>
      <c r="K49" s="262"/>
      <c r="L49" s="262"/>
      <c r="M49" s="103"/>
      <c r="N49" s="262"/>
      <c r="O49" s="262"/>
      <c r="P49" s="262"/>
      <c r="Q49" s="262"/>
      <c r="R49" s="262"/>
      <c r="S49" s="104"/>
      <c r="T49" s="262"/>
      <c r="U49" s="262"/>
      <c r="V49" s="105"/>
      <c r="W49" s="262"/>
      <c r="X49" s="262"/>
    </row>
    <row r="50" spans="1:24" x14ac:dyDescent="0.25">
      <c r="A50" s="262"/>
      <c r="B50" s="262"/>
      <c r="C50" s="262"/>
      <c r="D50" s="262"/>
      <c r="E50" s="262"/>
      <c r="F50" s="262"/>
      <c r="G50" s="103"/>
      <c r="H50" s="262"/>
      <c r="I50" s="262"/>
      <c r="J50" s="262"/>
      <c r="K50" s="262"/>
      <c r="L50" s="262"/>
      <c r="M50" s="103"/>
      <c r="N50" s="262"/>
      <c r="O50" s="262"/>
      <c r="P50" s="262"/>
      <c r="Q50" s="262"/>
      <c r="R50" s="262"/>
      <c r="S50" s="104"/>
      <c r="T50" s="262"/>
      <c r="U50" s="262"/>
      <c r="V50" s="105"/>
      <c r="W50" s="262"/>
      <c r="X50" s="262"/>
    </row>
    <row r="51" spans="1:24" x14ac:dyDescent="0.25">
      <c r="A51" s="262"/>
      <c r="B51" s="262"/>
      <c r="C51" s="262"/>
      <c r="D51" s="262"/>
      <c r="E51" s="262"/>
      <c r="F51" s="262"/>
      <c r="G51" s="103"/>
      <c r="H51" s="262"/>
      <c r="I51" s="262"/>
      <c r="J51" s="262"/>
      <c r="K51" s="262"/>
      <c r="L51" s="262"/>
      <c r="M51" s="103"/>
      <c r="N51" s="262"/>
      <c r="O51" s="262"/>
      <c r="P51" s="262"/>
      <c r="Q51" s="262"/>
      <c r="R51" s="262"/>
      <c r="S51" s="104"/>
      <c r="T51" s="262"/>
      <c r="U51" s="262"/>
      <c r="V51" s="105"/>
      <c r="W51" s="262"/>
      <c r="X51" s="262"/>
    </row>
    <row r="52" spans="1:24" x14ac:dyDescent="0.25">
      <c r="A52" s="262"/>
      <c r="B52" s="262"/>
      <c r="C52" s="262"/>
      <c r="D52" s="262"/>
      <c r="E52" s="262"/>
      <c r="F52" s="262"/>
      <c r="G52" s="103"/>
      <c r="H52" s="262"/>
      <c r="I52" s="262"/>
      <c r="J52" s="262"/>
      <c r="K52" s="262"/>
      <c r="L52" s="262"/>
      <c r="M52" s="103"/>
      <c r="N52" s="262"/>
      <c r="O52" s="262"/>
      <c r="P52" s="262"/>
      <c r="Q52" s="262"/>
      <c r="R52" s="262"/>
      <c r="S52" s="104"/>
      <c r="T52" s="262"/>
      <c r="U52" s="262"/>
      <c r="V52" s="105"/>
      <c r="W52" s="262"/>
      <c r="X52" s="262"/>
    </row>
    <row r="53" spans="1:24" x14ac:dyDescent="0.25">
      <c r="A53" s="262"/>
      <c r="B53" s="262"/>
      <c r="C53" s="262"/>
      <c r="D53" s="262"/>
      <c r="E53" s="262"/>
      <c r="F53" s="262"/>
      <c r="G53" s="103"/>
      <c r="H53" s="262"/>
      <c r="I53" s="262"/>
      <c r="J53" s="262"/>
      <c r="K53" s="262"/>
      <c r="L53" s="262"/>
      <c r="M53" s="103"/>
      <c r="N53" s="262"/>
      <c r="O53" s="262"/>
      <c r="P53" s="262"/>
      <c r="Q53" s="262"/>
      <c r="R53" s="262"/>
      <c r="S53" s="104"/>
      <c r="T53" s="262"/>
      <c r="U53" s="262"/>
      <c r="V53" s="105"/>
      <c r="W53" s="262"/>
      <c r="X53" s="262"/>
    </row>
    <row r="54" spans="1:24" x14ac:dyDescent="0.25">
      <c r="A54" s="262"/>
      <c r="B54" s="262"/>
      <c r="C54" s="262"/>
      <c r="D54" s="262"/>
      <c r="E54" s="262"/>
      <c r="F54" s="262"/>
      <c r="G54" s="103"/>
      <c r="H54" s="262"/>
      <c r="I54" s="262"/>
      <c r="J54" s="262"/>
      <c r="K54" s="262"/>
      <c r="L54" s="262"/>
      <c r="M54" s="103"/>
      <c r="N54" s="262"/>
      <c r="O54" s="262"/>
      <c r="P54" s="262"/>
      <c r="Q54" s="262"/>
      <c r="R54" s="262"/>
      <c r="S54" s="104"/>
      <c r="T54" s="262"/>
      <c r="U54" s="262"/>
      <c r="V54" s="105"/>
      <c r="W54" s="262"/>
      <c r="X54" s="262"/>
    </row>
    <row r="55" spans="1:24" x14ac:dyDescent="0.25">
      <c r="A55" s="262"/>
      <c r="B55" s="262"/>
      <c r="C55" s="262"/>
      <c r="D55" s="262"/>
      <c r="E55" s="262"/>
      <c r="F55" s="262"/>
      <c r="G55" s="103"/>
      <c r="H55" s="262"/>
      <c r="I55" s="262"/>
      <c r="J55" s="262"/>
      <c r="K55" s="262"/>
      <c r="L55" s="262"/>
      <c r="M55" s="103"/>
      <c r="N55" s="262"/>
      <c r="O55" s="262"/>
      <c r="P55" s="262"/>
      <c r="Q55" s="262"/>
      <c r="R55" s="262"/>
      <c r="S55" s="104"/>
      <c r="T55" s="262"/>
      <c r="U55" s="262"/>
      <c r="V55" s="105"/>
      <c r="W55" s="262"/>
      <c r="X55" s="262"/>
    </row>
    <row r="56" spans="1:24" x14ac:dyDescent="0.25">
      <c r="A56" s="262"/>
      <c r="B56" s="262"/>
      <c r="C56" s="262"/>
      <c r="D56" s="262"/>
      <c r="E56" s="262"/>
      <c r="F56" s="262"/>
      <c r="G56" s="103"/>
      <c r="H56" s="262"/>
      <c r="I56" s="262"/>
      <c r="J56" s="262"/>
      <c r="K56" s="262"/>
      <c r="L56" s="262"/>
      <c r="M56" s="103"/>
      <c r="N56" s="262"/>
      <c r="O56" s="262"/>
      <c r="P56" s="262"/>
      <c r="Q56" s="262"/>
      <c r="R56" s="262"/>
      <c r="S56" s="104"/>
      <c r="T56" s="262"/>
      <c r="U56" s="262"/>
      <c r="V56" s="105"/>
      <c r="W56" s="262"/>
      <c r="X56" s="262"/>
    </row>
    <row r="57" spans="1:24" x14ac:dyDescent="0.25">
      <c r="A57" s="262"/>
      <c r="B57" s="262"/>
      <c r="C57" s="262"/>
      <c r="D57" s="262"/>
      <c r="E57" s="262"/>
      <c r="F57" s="262"/>
      <c r="G57" s="103"/>
      <c r="H57" s="262"/>
      <c r="I57" s="262"/>
      <c r="J57" s="262"/>
      <c r="K57" s="262"/>
      <c r="L57" s="262"/>
      <c r="M57" s="103"/>
      <c r="N57" s="262"/>
      <c r="O57" s="262"/>
      <c r="P57" s="262"/>
      <c r="Q57" s="262"/>
      <c r="R57" s="262"/>
      <c r="S57" s="104"/>
      <c r="T57" s="262"/>
      <c r="U57" s="262"/>
      <c r="V57" s="105"/>
      <c r="W57" s="262"/>
      <c r="X57" s="262"/>
    </row>
    <row r="58" spans="1:24" x14ac:dyDescent="0.25">
      <c r="A58" s="262"/>
      <c r="B58" s="262"/>
      <c r="C58" s="262"/>
      <c r="D58" s="262"/>
      <c r="E58" s="262"/>
      <c r="F58" s="262"/>
      <c r="G58" s="103"/>
      <c r="H58" s="262"/>
      <c r="I58" s="262"/>
      <c r="J58" s="262"/>
      <c r="K58" s="262"/>
      <c r="L58" s="262"/>
      <c r="M58" s="103"/>
      <c r="N58" s="262"/>
      <c r="O58" s="262"/>
      <c r="P58" s="262"/>
      <c r="Q58" s="262"/>
      <c r="R58" s="262"/>
      <c r="S58" s="104"/>
      <c r="T58" s="262"/>
      <c r="U58" s="262"/>
      <c r="V58" s="105"/>
      <c r="W58" s="262"/>
      <c r="X58" s="262"/>
    </row>
    <row r="59" spans="1:24" x14ac:dyDescent="0.25">
      <c r="A59" s="262"/>
      <c r="B59" s="262"/>
      <c r="C59" s="262"/>
      <c r="D59" s="262"/>
      <c r="E59" s="262"/>
      <c r="F59" s="262"/>
      <c r="G59" s="103"/>
      <c r="H59" s="262"/>
      <c r="I59" s="262"/>
      <c r="J59" s="262"/>
      <c r="K59" s="262"/>
      <c r="L59" s="262"/>
      <c r="M59" s="103"/>
      <c r="N59" s="262"/>
      <c r="O59" s="262"/>
      <c r="P59" s="262"/>
      <c r="Q59" s="262"/>
      <c r="R59" s="262"/>
      <c r="S59" s="104"/>
      <c r="T59" s="262"/>
      <c r="U59" s="262"/>
      <c r="V59" s="105"/>
      <c r="W59" s="262"/>
      <c r="X59" s="262"/>
    </row>
    <row r="60" spans="1:24" x14ac:dyDescent="0.25">
      <c r="A60" s="262"/>
      <c r="B60" s="262"/>
      <c r="C60" s="262"/>
      <c r="D60" s="262"/>
      <c r="E60" s="262"/>
      <c r="F60" s="262"/>
      <c r="G60" s="103"/>
      <c r="H60" s="262"/>
      <c r="I60" s="262"/>
      <c r="J60" s="262"/>
      <c r="K60" s="262"/>
      <c r="L60" s="262"/>
      <c r="M60" s="103"/>
      <c r="N60" s="262"/>
      <c r="O60" s="262"/>
      <c r="P60" s="262"/>
      <c r="Q60" s="262"/>
      <c r="R60" s="262"/>
      <c r="S60" s="104"/>
      <c r="T60" s="262"/>
      <c r="U60" s="262"/>
      <c r="V60" s="105"/>
      <c r="W60" s="262"/>
      <c r="X60" s="262"/>
    </row>
    <row r="61" spans="1:24" x14ac:dyDescent="0.25">
      <c r="A61" s="262"/>
      <c r="B61" s="262"/>
      <c r="C61" s="262"/>
      <c r="D61" s="262"/>
      <c r="E61" s="262"/>
      <c r="F61" s="262"/>
      <c r="G61" s="103"/>
      <c r="H61" s="262"/>
      <c r="I61" s="262"/>
      <c r="J61" s="262"/>
      <c r="K61" s="262"/>
      <c r="L61" s="262"/>
      <c r="M61" s="103"/>
      <c r="N61" s="262"/>
      <c r="O61" s="262"/>
      <c r="P61" s="262"/>
      <c r="Q61" s="262"/>
      <c r="R61" s="262"/>
      <c r="S61" s="104"/>
      <c r="T61" s="262"/>
      <c r="U61" s="262"/>
      <c r="V61" s="105"/>
      <c r="W61" s="262"/>
      <c r="X61" s="262"/>
    </row>
    <row r="62" spans="1:24" x14ac:dyDescent="0.25">
      <c r="A62" s="262"/>
      <c r="B62" s="262"/>
      <c r="C62" s="262"/>
      <c r="D62" s="262"/>
      <c r="E62" s="262"/>
      <c r="F62" s="262"/>
      <c r="G62" s="103"/>
      <c r="H62" s="262"/>
      <c r="I62" s="262"/>
      <c r="J62" s="262"/>
      <c r="K62" s="262"/>
      <c r="L62" s="262"/>
      <c r="M62" s="103"/>
      <c r="N62" s="262"/>
      <c r="O62" s="262"/>
      <c r="P62" s="262"/>
      <c r="Q62" s="262"/>
      <c r="R62" s="262"/>
      <c r="S62" s="104"/>
      <c r="T62" s="262"/>
      <c r="U62" s="262"/>
      <c r="V62" s="105"/>
      <c r="W62" s="262"/>
      <c r="X62" s="262"/>
    </row>
    <row r="63" spans="1:24" x14ac:dyDescent="0.25">
      <c r="A63" s="262"/>
      <c r="B63" s="262"/>
      <c r="C63" s="262"/>
      <c r="D63" s="262"/>
      <c r="E63" s="262"/>
      <c r="F63" s="262"/>
      <c r="G63" s="103"/>
      <c r="H63" s="262"/>
      <c r="I63" s="262"/>
      <c r="J63" s="262"/>
      <c r="K63" s="262"/>
      <c r="L63" s="262"/>
      <c r="M63" s="103"/>
      <c r="N63" s="262"/>
      <c r="O63" s="262"/>
      <c r="P63" s="262"/>
      <c r="Q63" s="262"/>
      <c r="R63" s="262"/>
      <c r="S63" s="104"/>
      <c r="T63" s="262"/>
      <c r="U63" s="262"/>
      <c r="V63" s="105"/>
      <c r="W63" s="262"/>
      <c r="X63" s="262"/>
    </row>
    <row r="64" spans="1:24" x14ac:dyDescent="0.25">
      <c r="A64" s="262"/>
      <c r="B64" s="262"/>
      <c r="C64" s="262"/>
      <c r="D64" s="262"/>
      <c r="E64" s="262"/>
      <c r="F64" s="262"/>
      <c r="G64" s="103"/>
      <c r="H64" s="262"/>
      <c r="I64" s="262"/>
      <c r="J64" s="262"/>
      <c r="K64" s="262"/>
      <c r="L64" s="262"/>
      <c r="M64" s="103"/>
      <c r="N64" s="262"/>
      <c r="O64" s="262"/>
      <c r="P64" s="262"/>
      <c r="Q64" s="262"/>
      <c r="R64" s="262"/>
      <c r="S64" s="104"/>
      <c r="T64" s="262"/>
      <c r="U64" s="262"/>
      <c r="V64" s="105"/>
      <c r="W64" s="262"/>
      <c r="X64" s="262"/>
    </row>
    <row r="65" spans="1:24" x14ac:dyDescent="0.25">
      <c r="A65" s="262"/>
      <c r="B65" s="262"/>
      <c r="C65" s="262"/>
      <c r="D65" s="262"/>
      <c r="E65" s="262"/>
      <c r="F65" s="262"/>
      <c r="G65" s="103"/>
      <c r="H65" s="262"/>
      <c r="I65" s="262"/>
      <c r="J65" s="262"/>
      <c r="K65" s="262"/>
      <c r="L65" s="262"/>
      <c r="M65" s="103"/>
      <c r="N65" s="262"/>
      <c r="O65" s="262"/>
      <c r="P65" s="262"/>
      <c r="Q65" s="262"/>
      <c r="R65" s="262"/>
      <c r="S65" s="104"/>
      <c r="T65" s="262"/>
      <c r="U65" s="262"/>
      <c r="V65" s="105"/>
      <c r="W65" s="262"/>
      <c r="X65" s="262"/>
    </row>
    <row r="66" spans="1:24" x14ac:dyDescent="0.25">
      <c r="A66" s="262"/>
      <c r="B66" s="262"/>
      <c r="C66" s="262"/>
      <c r="D66" s="262"/>
      <c r="E66" s="262"/>
      <c r="F66" s="262"/>
      <c r="G66" s="103"/>
      <c r="H66" s="262"/>
      <c r="I66" s="262"/>
      <c r="J66" s="262"/>
      <c r="K66" s="262"/>
      <c r="L66" s="262"/>
      <c r="M66" s="103"/>
      <c r="N66" s="262"/>
      <c r="O66" s="262"/>
      <c r="P66" s="262"/>
      <c r="Q66" s="262"/>
      <c r="R66" s="262"/>
      <c r="S66" s="104"/>
      <c r="T66" s="262"/>
      <c r="U66" s="262"/>
      <c r="V66" s="105"/>
      <c r="W66" s="262"/>
      <c r="X66" s="262"/>
    </row>
    <row r="67" spans="1:24" x14ac:dyDescent="0.25">
      <c r="A67" s="262"/>
      <c r="B67" s="262"/>
      <c r="C67" s="262"/>
      <c r="D67" s="262"/>
      <c r="E67" s="262"/>
      <c r="F67" s="262"/>
      <c r="G67" s="103"/>
      <c r="H67" s="262"/>
      <c r="I67" s="262"/>
      <c r="J67" s="262"/>
      <c r="K67" s="262"/>
      <c r="L67" s="262"/>
      <c r="M67" s="103"/>
      <c r="N67" s="262"/>
      <c r="O67" s="262"/>
      <c r="P67" s="262"/>
      <c r="Q67" s="262"/>
      <c r="R67" s="262"/>
      <c r="S67" s="104"/>
      <c r="T67" s="262"/>
      <c r="U67" s="262"/>
      <c r="V67" s="105"/>
      <c r="W67" s="262"/>
      <c r="X67" s="262"/>
    </row>
    <row r="68" spans="1:24" x14ac:dyDescent="0.25">
      <c r="A68" s="262"/>
      <c r="B68" s="262"/>
      <c r="C68" s="262"/>
      <c r="D68" s="262"/>
      <c r="E68" s="262"/>
      <c r="F68" s="262"/>
      <c r="G68" s="103"/>
      <c r="H68" s="262"/>
      <c r="I68" s="262"/>
      <c r="J68" s="262"/>
      <c r="K68" s="262"/>
      <c r="L68" s="262"/>
      <c r="M68" s="103"/>
      <c r="N68" s="262"/>
      <c r="O68" s="262"/>
      <c r="P68" s="262"/>
      <c r="Q68" s="262"/>
      <c r="R68" s="262"/>
      <c r="S68" s="104"/>
      <c r="T68" s="262"/>
      <c r="U68" s="262"/>
      <c r="V68" s="105"/>
      <c r="W68" s="262"/>
      <c r="X68" s="262"/>
    </row>
    <row r="69" spans="1:24" x14ac:dyDescent="0.25">
      <c r="A69" s="262"/>
      <c r="B69" s="262"/>
      <c r="C69" s="262"/>
      <c r="D69" s="262"/>
      <c r="E69" s="262"/>
      <c r="F69" s="262"/>
      <c r="G69" s="103"/>
      <c r="H69" s="262"/>
      <c r="I69" s="262"/>
      <c r="J69" s="262"/>
      <c r="K69" s="262"/>
      <c r="L69" s="262"/>
      <c r="M69" s="103"/>
      <c r="N69" s="262"/>
      <c r="O69" s="262"/>
      <c r="P69" s="262"/>
      <c r="Q69" s="262"/>
      <c r="R69" s="262"/>
      <c r="S69" s="104"/>
      <c r="T69" s="262"/>
      <c r="U69" s="262"/>
      <c r="V69" s="105"/>
      <c r="W69" s="262"/>
      <c r="X69" s="262"/>
    </row>
    <row r="70" spans="1:24" x14ac:dyDescent="0.25">
      <c r="A70" s="262"/>
      <c r="B70" s="262"/>
      <c r="C70" s="262"/>
      <c r="D70" s="262"/>
      <c r="E70" s="262"/>
      <c r="F70" s="262"/>
      <c r="G70" s="103"/>
      <c r="H70" s="262"/>
      <c r="I70" s="262"/>
      <c r="J70" s="262"/>
      <c r="K70" s="262"/>
      <c r="L70" s="262"/>
      <c r="M70" s="103"/>
      <c r="N70" s="262"/>
      <c r="O70" s="262"/>
      <c r="P70" s="262"/>
      <c r="Q70" s="262"/>
      <c r="R70" s="262"/>
      <c r="S70" s="104"/>
      <c r="T70" s="262"/>
      <c r="U70" s="262"/>
      <c r="V70" s="105"/>
      <c r="W70" s="262"/>
      <c r="X70" s="262"/>
    </row>
    <row r="71" spans="1:24" x14ac:dyDescent="0.25">
      <c r="A71" s="262"/>
      <c r="B71" s="262"/>
      <c r="C71" s="262"/>
      <c r="D71" s="262"/>
      <c r="E71" s="262"/>
      <c r="F71" s="262"/>
      <c r="G71" s="103"/>
      <c r="H71" s="262"/>
      <c r="I71" s="262"/>
      <c r="J71" s="262"/>
      <c r="K71" s="262"/>
      <c r="L71" s="262"/>
      <c r="M71" s="103"/>
      <c r="N71" s="262"/>
      <c r="O71" s="262"/>
      <c r="P71" s="262"/>
      <c r="Q71" s="262"/>
      <c r="R71" s="262"/>
      <c r="S71" s="104"/>
      <c r="T71" s="262"/>
      <c r="U71" s="262"/>
      <c r="V71" s="105"/>
      <c r="W71" s="262"/>
      <c r="X71" s="262"/>
    </row>
  </sheetData>
  <autoFilter ref="A13:Z42" xr:uid="{06C5A392-10BA-45F4-AA48-B930B3FEA052}">
    <filterColumn colId="0">
      <filters>
        <filter val="214"/>
        <filter val="672"/>
      </filters>
    </filterColumn>
    <filterColumn colId="3">
      <filters>
        <filter val="ANTONIO PINEDA"/>
      </filters>
    </filterColumn>
    <sortState xmlns:xlrd2="http://schemas.microsoft.com/office/spreadsheetml/2017/richdata2" ref="A14:Z42">
      <sortCondition ref="D13:D42"/>
    </sortState>
  </autoFilter>
  <mergeCells count="7">
    <mergeCell ref="X43:Z43"/>
    <mergeCell ref="B5:D5"/>
    <mergeCell ref="B6:D6"/>
    <mergeCell ref="B7:D7"/>
    <mergeCell ref="K12:L12"/>
    <mergeCell ref="N12:O12"/>
    <mergeCell ref="B43:H43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1B041-CA65-49C3-AAE6-608E2C78C7AE}">
  <sheetPr filterMode="1">
    <pageSetUpPr fitToPage="1"/>
  </sheetPr>
  <dimension ref="A1:Z71"/>
  <sheetViews>
    <sheetView showGridLines="0" topLeftCell="A8" zoomScale="92" zoomScaleNormal="92" workbookViewId="0">
      <pane ySplit="42255" topLeftCell="A253"/>
      <selection activeCell="W42" sqref="W42"/>
      <selection pane="bottomLeft" activeCell="A253" sqref="A253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216</v>
      </c>
      <c r="G2" s="212">
        <v>6.08</v>
      </c>
      <c r="H2" s="212">
        <v>0.14139534883720931</v>
      </c>
      <c r="I2" s="212">
        <v>6.5041860465116281</v>
      </c>
      <c r="J2" s="217">
        <v>44552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217</v>
      </c>
      <c r="G3" s="231">
        <v>5.94</v>
      </c>
      <c r="H3" s="231">
        <v>0.13813953488372094</v>
      </c>
      <c r="I3" s="231">
        <v>6.3544186046511628</v>
      </c>
      <c r="J3" s="232">
        <v>44552</v>
      </c>
      <c r="K3" s="233"/>
      <c r="L3" s="234"/>
      <c r="M3" s="235"/>
      <c r="N3" s="236">
        <v>46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63"/>
      <c r="C8" s="263"/>
      <c r="D8" s="263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63"/>
      <c r="C9" s="263"/>
      <c r="D9" s="263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63"/>
      <c r="C10" s="263"/>
      <c r="D10" s="263"/>
    </row>
    <row r="11" spans="1:26" ht="15.75" thickBot="1" x14ac:dyDescent="0.3">
      <c r="A11" s="69"/>
      <c r="B11" s="263"/>
      <c r="C11" s="263"/>
      <c r="D11" s="263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16">
        <v>600</v>
      </c>
      <c r="B14" s="216" t="s">
        <v>224</v>
      </c>
      <c r="C14" s="217">
        <v>44555</v>
      </c>
      <c r="D14" s="216" t="s">
        <v>225</v>
      </c>
      <c r="E14" s="216" t="s">
        <v>72</v>
      </c>
      <c r="F14" s="218" t="s">
        <v>159</v>
      </c>
      <c r="G14" s="212">
        <v>7.5</v>
      </c>
      <c r="H14" s="212">
        <f t="shared" ref="H14:H42" si="0">G14/$H$12</f>
        <v>0.1744186046511628</v>
      </c>
      <c r="I14" s="212">
        <f t="shared" ref="I14:I42" si="1">+H14*X14</f>
        <v>7.5</v>
      </c>
      <c r="J14" s="212">
        <f t="shared" ref="J14:J42" si="2">+I14*A14</f>
        <v>4500</v>
      </c>
      <c r="K14" s="212"/>
      <c r="L14" s="212"/>
      <c r="M14" s="213">
        <f t="shared" ref="M14:M42" si="3">SUM(J14:L14)</f>
        <v>4500</v>
      </c>
      <c r="N14" s="212"/>
      <c r="O14" s="212"/>
      <c r="P14" s="212"/>
      <c r="Q14" s="212"/>
      <c r="R14" s="212"/>
      <c r="S14" s="212">
        <v>-27.7</v>
      </c>
      <c r="T14" s="212">
        <f>-J14*1%</f>
        <v>-45</v>
      </c>
      <c r="U14" s="216"/>
      <c r="V14" s="212">
        <f t="shared" ref="V14:V42" si="4">SUM(N14:U14)</f>
        <v>-72.7</v>
      </c>
      <c r="W14" s="212">
        <f t="shared" ref="W14:W42" si="5">+M14+V14-K14-L14</f>
        <v>4427.3</v>
      </c>
      <c r="X14" s="216">
        <v>43</v>
      </c>
      <c r="Y14" s="219" t="s">
        <v>215</v>
      </c>
      <c r="Z14" s="219" t="s">
        <v>223</v>
      </c>
    </row>
    <row r="15" spans="1:26" s="254" customFormat="1" ht="11.25" hidden="1" customHeight="1" x14ac:dyDescent="0.2">
      <c r="A15" s="248">
        <v>672</v>
      </c>
      <c r="B15" s="248" t="s">
        <v>216</v>
      </c>
      <c r="C15" s="249">
        <v>44552</v>
      </c>
      <c r="D15" s="248" t="s">
        <v>216</v>
      </c>
      <c r="E15" s="248" t="s">
        <v>70</v>
      </c>
      <c r="F15" s="250" t="s">
        <v>159</v>
      </c>
      <c r="G15" s="251">
        <v>6.08</v>
      </c>
      <c r="H15" s="251">
        <f t="shared" si="0"/>
        <v>0.14139534883720931</v>
      </c>
      <c r="I15" s="251">
        <f t="shared" si="1"/>
        <v>6.5041860465116281</v>
      </c>
      <c r="J15" s="251">
        <f t="shared" si="2"/>
        <v>4370.8130232558142</v>
      </c>
      <c r="K15" s="251"/>
      <c r="L15" s="251"/>
      <c r="M15" s="252">
        <f t="shared" si="3"/>
        <v>4370.8130232558142</v>
      </c>
      <c r="N15" s="251"/>
      <c r="O15" s="251"/>
      <c r="P15" s="251"/>
      <c r="Q15" s="251"/>
      <c r="R15" s="251"/>
      <c r="S15" s="251">
        <v>-575.86</v>
      </c>
      <c r="T15" s="251">
        <f>-J15*1%</f>
        <v>-43.70813023255814</v>
      </c>
      <c r="U15" s="251"/>
      <c r="V15" s="251">
        <f t="shared" si="4"/>
        <v>-619.56813023255813</v>
      </c>
      <c r="W15" s="251">
        <f t="shared" si="5"/>
        <v>3751.2448930232558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16">
        <v>96</v>
      </c>
      <c r="B16" s="216" t="s">
        <v>219</v>
      </c>
      <c r="C16" s="217">
        <v>44555</v>
      </c>
      <c r="D16" s="216" t="s">
        <v>219</v>
      </c>
      <c r="E16" s="216" t="s">
        <v>72</v>
      </c>
      <c r="F16" s="218" t="s">
        <v>159</v>
      </c>
      <c r="G16" s="212">
        <v>7.01</v>
      </c>
      <c r="H16" s="212">
        <f t="shared" si="0"/>
        <v>0.16302325581395349</v>
      </c>
      <c r="I16" s="212">
        <f t="shared" si="1"/>
        <v>7.4990697674418607</v>
      </c>
      <c r="J16" s="212">
        <f t="shared" si="2"/>
        <v>719.91069767441866</v>
      </c>
      <c r="K16" s="212"/>
      <c r="L16" s="212"/>
      <c r="M16" s="213">
        <f t="shared" si="3"/>
        <v>719.91069767441866</v>
      </c>
      <c r="N16" s="212"/>
      <c r="O16" s="212"/>
      <c r="P16" s="212"/>
      <c r="Q16" s="212"/>
      <c r="R16" s="212"/>
      <c r="S16" s="212">
        <v>-30.16</v>
      </c>
      <c r="T16" s="212">
        <f>-J16*1%</f>
        <v>-7.1991069767441864</v>
      </c>
      <c r="U16" s="212"/>
      <c r="V16" s="212">
        <f t="shared" si="4"/>
        <v>-37.359106976744187</v>
      </c>
      <c r="W16" s="212">
        <f t="shared" si="5"/>
        <v>682.55159069767444</v>
      </c>
      <c r="X16" s="216">
        <v>46</v>
      </c>
      <c r="Y16" s="219" t="s">
        <v>215</v>
      </c>
      <c r="Z16" s="219" t="s">
        <v>220</v>
      </c>
    </row>
    <row r="17" spans="1:26" s="220" customFormat="1" ht="11.25" hidden="1" customHeight="1" x14ac:dyDescent="0.2">
      <c r="A17" s="216">
        <v>144</v>
      </c>
      <c r="B17" s="216" t="s">
        <v>219</v>
      </c>
      <c r="C17" s="217">
        <v>44555</v>
      </c>
      <c r="D17" s="216" t="s">
        <v>219</v>
      </c>
      <c r="E17" s="216" t="s">
        <v>70</v>
      </c>
      <c r="F17" s="218" t="s">
        <v>159</v>
      </c>
      <c r="G17" s="212">
        <v>7.01</v>
      </c>
      <c r="H17" s="212">
        <f t="shared" si="0"/>
        <v>0.16302325581395349</v>
      </c>
      <c r="I17" s="212">
        <f t="shared" si="1"/>
        <v>7.4990697674418607</v>
      </c>
      <c r="J17" s="212">
        <f t="shared" si="2"/>
        <v>1079.8660465116279</v>
      </c>
      <c r="K17" s="212"/>
      <c r="L17" s="212"/>
      <c r="M17" s="213">
        <f t="shared" si="3"/>
        <v>1079.8660465116279</v>
      </c>
      <c r="N17" s="212"/>
      <c r="O17" s="212"/>
      <c r="P17" s="212"/>
      <c r="Q17" s="212"/>
      <c r="R17" s="212"/>
      <c r="S17" s="212"/>
      <c r="T17" s="212">
        <f>-J17*1%</f>
        <v>-10.79866046511628</v>
      </c>
      <c r="U17" s="212"/>
      <c r="V17" s="212">
        <f t="shared" si="4"/>
        <v>-10.79866046511628</v>
      </c>
      <c r="W17" s="212">
        <f t="shared" si="5"/>
        <v>1069.0673860465117</v>
      </c>
      <c r="X17" s="216">
        <v>46</v>
      </c>
      <c r="Y17" s="219" t="s">
        <v>215</v>
      </c>
      <c r="Z17" s="219" t="s">
        <v>221</v>
      </c>
    </row>
    <row r="18" spans="1:26" s="220" customFormat="1" ht="11.25" hidden="1" customHeight="1" x14ac:dyDescent="0.2">
      <c r="A18" s="216">
        <v>672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0"/>
        <v>0.16302325581395349</v>
      </c>
      <c r="I18" s="212">
        <f t="shared" si="1"/>
        <v>7.4990697674418607</v>
      </c>
      <c r="J18" s="212">
        <f t="shared" si="2"/>
        <v>5039.3748837209305</v>
      </c>
      <c r="K18" s="212"/>
      <c r="L18" s="212"/>
      <c r="M18" s="213">
        <f t="shared" si="3"/>
        <v>5039.3748837209305</v>
      </c>
      <c r="N18" s="212"/>
      <c r="O18" s="212"/>
      <c r="P18" s="212"/>
      <c r="Q18" s="212"/>
      <c r="R18" s="212"/>
      <c r="S18" s="212"/>
      <c r="T18" s="212">
        <f>-J18*1%</f>
        <v>-50.393748837209309</v>
      </c>
      <c r="U18" s="212"/>
      <c r="V18" s="212">
        <f t="shared" si="4"/>
        <v>-50.393748837209309</v>
      </c>
      <c r="W18" s="212">
        <f t="shared" si="5"/>
        <v>4988.9811348837211</v>
      </c>
      <c r="X18" s="216">
        <v>46</v>
      </c>
      <c r="Y18" s="219" t="s">
        <v>215</v>
      </c>
      <c r="Z18" s="219" t="s">
        <v>222</v>
      </c>
    </row>
    <row r="19" spans="1:26" s="220" customFormat="1" ht="11.25" hidden="1" customHeight="1" x14ac:dyDescent="0.2">
      <c r="A19" s="248">
        <v>864</v>
      </c>
      <c r="B19" s="248" t="s">
        <v>176</v>
      </c>
      <c r="C19" s="249">
        <v>44551</v>
      </c>
      <c r="D19" s="248" t="s">
        <v>176</v>
      </c>
      <c r="E19" s="248" t="s">
        <v>72</v>
      </c>
      <c r="F19" s="250" t="s">
        <v>159</v>
      </c>
      <c r="G19" s="251">
        <v>6</v>
      </c>
      <c r="H19" s="251">
        <f t="shared" si="0"/>
        <v>0.13953488372093023</v>
      </c>
      <c r="I19" s="251">
        <f t="shared" si="1"/>
        <v>6.4186046511627906</v>
      </c>
      <c r="J19" s="251">
        <f t="shared" si="2"/>
        <v>5545.6744186046508</v>
      </c>
      <c r="K19" s="251"/>
      <c r="L19" s="251"/>
      <c r="M19" s="252">
        <f t="shared" si="3"/>
        <v>5545.6744186046508</v>
      </c>
      <c r="N19" s="251">
        <v>-71.25</v>
      </c>
      <c r="O19" s="251"/>
      <c r="P19" s="251"/>
      <c r="Q19" s="251"/>
      <c r="R19" s="251"/>
      <c r="S19" s="251">
        <v>25.81</v>
      </c>
      <c r="T19" s="251">
        <f>-(864*6.25)*1%</f>
        <v>-54</v>
      </c>
      <c r="U19" s="251"/>
      <c r="V19" s="251">
        <f t="shared" si="4"/>
        <v>-99.44</v>
      </c>
      <c r="W19" s="251">
        <f t="shared" si="5"/>
        <v>5446.2344186046512</v>
      </c>
      <c r="X19" s="248">
        <v>46</v>
      </c>
      <c r="Y19" s="253" t="s">
        <v>215</v>
      </c>
      <c r="Z19" s="253" t="s">
        <v>218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0"/>
        <v>0.17395348837209304</v>
      </c>
      <c r="I20" s="212">
        <f t="shared" si="1"/>
        <v>8.0018604651162804</v>
      </c>
      <c r="J20" s="212">
        <f t="shared" si="2"/>
        <v>5761.3395348837221</v>
      </c>
      <c r="K20" s="212"/>
      <c r="L20" s="212"/>
      <c r="M20" s="213">
        <f t="shared" si="3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>
        <v>-2000</v>
      </c>
      <c r="V20" s="212">
        <f t="shared" si="4"/>
        <v>-2118.8333953488373</v>
      </c>
      <c r="W20" s="212">
        <f t="shared" si="5"/>
        <v>3642.5061395348848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0"/>
        <v>0.17906976744186046</v>
      </c>
      <c r="I21" s="212">
        <f t="shared" si="1"/>
        <v>7.6999999999999993</v>
      </c>
      <c r="J21" s="212">
        <f t="shared" si="2"/>
        <v>1139.5999999999999</v>
      </c>
      <c r="K21" s="212"/>
      <c r="L21" s="212"/>
      <c r="M21" s="213">
        <f t="shared" si="3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4"/>
        <v>-11.395999999999999</v>
      </c>
      <c r="W21" s="212">
        <f t="shared" si="5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48">
        <v>460</v>
      </c>
      <c r="B22" s="248" t="s">
        <v>217</v>
      </c>
      <c r="C22" s="249">
        <v>44552</v>
      </c>
      <c r="D22" s="248" t="s">
        <v>217</v>
      </c>
      <c r="E22" s="248" t="s">
        <v>72</v>
      </c>
      <c r="F22" s="250" t="s">
        <v>159</v>
      </c>
      <c r="G22" s="251">
        <v>5.94</v>
      </c>
      <c r="H22" s="251">
        <f t="shared" si="0"/>
        <v>0.13813953488372094</v>
      </c>
      <c r="I22" s="251">
        <f t="shared" si="1"/>
        <v>6.3544186046511628</v>
      </c>
      <c r="J22" s="251">
        <f t="shared" si="2"/>
        <v>2923.032558139535</v>
      </c>
      <c r="K22" s="251"/>
      <c r="L22" s="251"/>
      <c r="M22" s="252">
        <f t="shared" si="3"/>
        <v>2923.032558139535</v>
      </c>
      <c r="N22" s="251"/>
      <c r="O22" s="251"/>
      <c r="P22" s="251"/>
      <c r="Q22" s="251"/>
      <c r="R22" s="251"/>
      <c r="S22" s="251">
        <v>-342.1</v>
      </c>
      <c r="T22" s="251">
        <f>-J22*1%</f>
        <v>-29.230325581395352</v>
      </c>
      <c r="U22" s="251"/>
      <c r="V22" s="251">
        <f t="shared" si="4"/>
        <v>-371.33032558139536</v>
      </c>
      <c r="W22" s="251">
        <f t="shared" si="5"/>
        <v>2551.7022325581397</v>
      </c>
      <c r="X22" s="248">
        <v>46</v>
      </c>
      <c r="Y22" s="253" t="s">
        <v>215</v>
      </c>
      <c r="Z22" s="253" t="s">
        <v>213</v>
      </c>
    </row>
    <row r="23" spans="1:26" s="220" customFormat="1" ht="11.25" hidden="1" customHeight="1" x14ac:dyDescent="0.2">
      <c r="A23" s="216">
        <v>192</v>
      </c>
      <c r="B23" s="216" t="s">
        <v>217</v>
      </c>
      <c r="C23" s="217">
        <v>44553</v>
      </c>
      <c r="D23" s="216" t="s">
        <v>217</v>
      </c>
      <c r="E23" s="216" t="s">
        <v>228</v>
      </c>
      <c r="F23" s="218" t="s">
        <v>159</v>
      </c>
      <c r="G23" s="212">
        <v>5.94</v>
      </c>
      <c r="H23" s="212">
        <f t="shared" si="0"/>
        <v>0.13813953488372094</v>
      </c>
      <c r="I23" s="212">
        <f t="shared" si="1"/>
        <v>6.3544186046511628</v>
      </c>
      <c r="J23" s="212">
        <f t="shared" si="2"/>
        <v>1220.0483720930233</v>
      </c>
      <c r="K23" s="212"/>
      <c r="L23" s="212"/>
      <c r="M23" s="213">
        <f t="shared" si="3"/>
        <v>1220.0483720930233</v>
      </c>
      <c r="N23" s="212">
        <v>-71.25</v>
      </c>
      <c r="O23" s="212"/>
      <c r="P23" s="212"/>
      <c r="Q23" s="212"/>
      <c r="R23" s="212"/>
      <c r="S23" s="212">
        <v>68.64</v>
      </c>
      <c r="T23" s="212">
        <f>-J23*1%</f>
        <v>-12.200483720930233</v>
      </c>
      <c r="U23" s="212"/>
      <c r="V23" s="212">
        <f t="shared" si="4"/>
        <v>-14.810483720930232</v>
      </c>
      <c r="W23" s="212">
        <f t="shared" si="5"/>
        <v>1205.237888372093</v>
      </c>
      <c r="X23" s="216">
        <v>46</v>
      </c>
      <c r="Y23" s="219" t="s">
        <v>215</v>
      </c>
      <c r="Z23" s="219" t="s">
        <v>222</v>
      </c>
    </row>
    <row r="24" spans="1:26" s="220" customFormat="1" ht="11.25" hidden="1" customHeight="1" x14ac:dyDescent="0.2">
      <c r="A24" s="216">
        <v>300</v>
      </c>
      <c r="B24" s="216" t="s">
        <v>226</v>
      </c>
      <c r="C24" s="217">
        <v>44555</v>
      </c>
      <c r="D24" s="216" t="s">
        <v>227</v>
      </c>
      <c r="E24" s="216" t="s">
        <v>72</v>
      </c>
      <c r="F24" s="218" t="s">
        <v>159</v>
      </c>
      <c r="G24" s="212">
        <v>7.2</v>
      </c>
      <c r="H24" s="212">
        <f t="shared" si="0"/>
        <v>0.16744186046511628</v>
      </c>
      <c r="I24" s="212">
        <f t="shared" si="1"/>
        <v>7.2</v>
      </c>
      <c r="J24" s="212">
        <f t="shared" si="2"/>
        <v>2160</v>
      </c>
      <c r="K24" s="212"/>
      <c r="L24" s="212"/>
      <c r="M24" s="213">
        <f t="shared" si="3"/>
        <v>2160</v>
      </c>
      <c r="N24" s="212"/>
      <c r="O24" s="212"/>
      <c r="P24" s="212"/>
      <c r="Q24" s="212"/>
      <c r="R24" s="212"/>
      <c r="S24" s="212">
        <v>-14.25</v>
      </c>
      <c r="T24" s="212">
        <f>-J24*1%</f>
        <v>-21.6</v>
      </c>
      <c r="U24" s="212"/>
      <c r="V24" s="212">
        <f t="shared" si="4"/>
        <v>-35.85</v>
      </c>
      <c r="W24" s="212">
        <f t="shared" si="5"/>
        <v>2124.15</v>
      </c>
      <c r="X24" s="216">
        <v>43</v>
      </c>
      <c r="Y24" s="219" t="s">
        <v>215</v>
      </c>
      <c r="Z24" s="219" t="s">
        <v>223</v>
      </c>
    </row>
    <row r="25" spans="1:26" s="220" customFormat="1" ht="11.25" hidden="1" customHeight="1" x14ac:dyDescent="0.2">
      <c r="A25" s="216">
        <v>700</v>
      </c>
      <c r="B25" s="216" t="s">
        <v>197</v>
      </c>
      <c r="C25" s="217">
        <v>44552</v>
      </c>
      <c r="D25" s="216" t="s">
        <v>197</v>
      </c>
      <c r="E25" s="216" t="s">
        <v>72</v>
      </c>
      <c r="F25" s="218" t="s">
        <v>159</v>
      </c>
      <c r="G25" s="212">
        <v>5.7</v>
      </c>
      <c r="H25" s="212">
        <f t="shared" si="0"/>
        <v>0.13255813953488371</v>
      </c>
      <c r="I25" s="212">
        <f t="shared" si="1"/>
        <v>5.6999999999999993</v>
      </c>
      <c r="J25" s="212">
        <f t="shared" si="2"/>
        <v>3989.9999999999995</v>
      </c>
      <c r="K25" s="212"/>
      <c r="L25" s="212"/>
      <c r="M25" s="213">
        <f t="shared" si="3"/>
        <v>3989.9999999999995</v>
      </c>
      <c r="N25" s="212"/>
      <c r="O25" s="212"/>
      <c r="P25" s="212"/>
      <c r="Q25" s="212"/>
      <c r="R25" s="212"/>
      <c r="S25" s="212"/>
      <c r="T25" s="212"/>
      <c r="U25" s="212"/>
      <c r="V25" s="212">
        <f t="shared" si="4"/>
        <v>0</v>
      </c>
      <c r="W25" s="212">
        <f t="shared" si="5"/>
        <v>3989.9999999999995</v>
      </c>
      <c r="X25" s="216">
        <v>43</v>
      </c>
      <c r="Y25" s="219" t="s">
        <v>215</v>
      </c>
      <c r="Z25" s="219" t="s">
        <v>246</v>
      </c>
    </row>
    <row r="26" spans="1:26" s="220" customFormat="1" ht="11.25" hidden="1" customHeight="1" x14ac:dyDescent="0.2">
      <c r="A26" s="216">
        <v>0</v>
      </c>
      <c r="B26" s="216" t="s">
        <v>229</v>
      </c>
      <c r="C26" s="217">
        <v>44552</v>
      </c>
      <c r="D26" s="216" t="s">
        <v>237</v>
      </c>
      <c r="E26" s="216" t="s">
        <v>72</v>
      </c>
      <c r="F26" s="218" t="s">
        <v>159</v>
      </c>
      <c r="G26" s="212">
        <v>0</v>
      </c>
      <c r="H26" s="212">
        <f t="shared" si="0"/>
        <v>0</v>
      </c>
      <c r="I26" s="212">
        <f t="shared" si="1"/>
        <v>0</v>
      </c>
      <c r="J26" s="212">
        <f t="shared" si="2"/>
        <v>0</v>
      </c>
      <c r="K26" s="212"/>
      <c r="L26" s="212"/>
      <c r="M26" s="213">
        <f t="shared" si="3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4"/>
        <v>0</v>
      </c>
      <c r="W26" s="212">
        <f t="shared" si="5"/>
        <v>0</v>
      </c>
      <c r="X26" s="216">
        <v>43</v>
      </c>
      <c r="Y26" s="219" t="s">
        <v>215</v>
      </c>
      <c r="Z26" s="219" t="s">
        <v>246</v>
      </c>
    </row>
    <row r="27" spans="1:26" s="220" customFormat="1" ht="11.25" hidden="1" customHeight="1" x14ac:dyDescent="0.2">
      <c r="A27" s="216">
        <v>587</v>
      </c>
      <c r="B27" s="216" t="s">
        <v>203</v>
      </c>
      <c r="C27" s="217">
        <v>44553</v>
      </c>
      <c r="D27" s="216" t="s">
        <v>238</v>
      </c>
      <c r="E27" s="216" t="s">
        <v>72</v>
      </c>
      <c r="F27" s="218" t="s">
        <v>159</v>
      </c>
      <c r="G27" s="212">
        <v>6.25</v>
      </c>
      <c r="H27" s="212">
        <f t="shared" si="0"/>
        <v>0.14534883720930233</v>
      </c>
      <c r="I27" s="212">
        <f t="shared" si="1"/>
        <v>6.25</v>
      </c>
      <c r="J27" s="212">
        <f t="shared" si="2"/>
        <v>3668.75</v>
      </c>
      <c r="K27" s="212"/>
      <c r="L27" s="212"/>
      <c r="M27" s="213">
        <f t="shared" si="3"/>
        <v>3668.75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4"/>
        <v>0</v>
      </c>
      <c r="W27" s="212">
        <f t="shared" si="5"/>
        <v>3668.75</v>
      </c>
      <c r="X27" s="216">
        <v>43</v>
      </c>
      <c r="Y27" s="219" t="s">
        <v>215</v>
      </c>
      <c r="Z27" s="219" t="s">
        <v>246</v>
      </c>
    </row>
    <row r="28" spans="1:26" s="220" customFormat="1" ht="11.25" hidden="1" customHeight="1" x14ac:dyDescent="0.2">
      <c r="A28" s="216">
        <v>1015</v>
      </c>
      <c r="B28" s="218" t="s">
        <v>230</v>
      </c>
      <c r="C28" s="217">
        <v>44553</v>
      </c>
      <c r="D28" s="218" t="s">
        <v>239</v>
      </c>
      <c r="E28" s="216" t="s">
        <v>72</v>
      </c>
      <c r="F28" s="218" t="s">
        <v>159</v>
      </c>
      <c r="G28" s="212">
        <v>6</v>
      </c>
      <c r="H28" s="212">
        <f t="shared" si="0"/>
        <v>0.13953488372093023</v>
      </c>
      <c r="I28" s="212">
        <f t="shared" si="1"/>
        <v>6</v>
      </c>
      <c r="J28" s="212">
        <f t="shared" si="2"/>
        <v>6090</v>
      </c>
      <c r="K28" s="212"/>
      <c r="L28" s="212"/>
      <c r="M28" s="213">
        <f t="shared" si="3"/>
        <v>6090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4"/>
        <v>0</v>
      </c>
      <c r="W28" s="212">
        <f t="shared" si="5"/>
        <v>6090</v>
      </c>
      <c r="X28" s="216">
        <v>43</v>
      </c>
      <c r="Y28" s="219" t="s">
        <v>215</v>
      </c>
      <c r="Z28" s="219" t="s">
        <v>246</v>
      </c>
    </row>
    <row r="29" spans="1:26" s="220" customFormat="1" ht="11.25" hidden="1" customHeight="1" x14ac:dyDescent="0.2">
      <c r="A29" s="216">
        <v>154</v>
      </c>
      <c r="B29" s="216" t="s">
        <v>230</v>
      </c>
      <c r="C29" s="217">
        <v>44553</v>
      </c>
      <c r="D29" s="216" t="s">
        <v>239</v>
      </c>
      <c r="E29" s="216" t="s">
        <v>72</v>
      </c>
      <c r="F29" s="218" t="s">
        <v>159</v>
      </c>
      <c r="G29" s="212">
        <v>6</v>
      </c>
      <c r="H29" s="212">
        <f t="shared" si="0"/>
        <v>0.13953488372093023</v>
      </c>
      <c r="I29" s="212">
        <f t="shared" si="1"/>
        <v>6</v>
      </c>
      <c r="J29" s="212">
        <f t="shared" si="2"/>
        <v>924</v>
      </c>
      <c r="K29" s="212"/>
      <c r="L29" s="212"/>
      <c r="M29" s="213">
        <f t="shared" si="3"/>
        <v>924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4"/>
        <v>0</v>
      </c>
      <c r="W29" s="212">
        <f t="shared" si="5"/>
        <v>924</v>
      </c>
      <c r="X29" s="216">
        <v>43</v>
      </c>
      <c r="Y29" s="219" t="s">
        <v>215</v>
      </c>
      <c r="Z29" s="219" t="s">
        <v>246</v>
      </c>
    </row>
    <row r="30" spans="1:26" s="220" customFormat="1" ht="11.25" hidden="1" customHeight="1" x14ac:dyDescent="0.2">
      <c r="A30" s="216">
        <v>60</v>
      </c>
      <c r="B30" s="216" t="s">
        <v>231</v>
      </c>
      <c r="C30" s="217">
        <v>44553</v>
      </c>
      <c r="D30" s="216" t="s">
        <v>62</v>
      </c>
      <c r="E30" s="216" t="s">
        <v>72</v>
      </c>
      <c r="F30" s="218" t="s">
        <v>159</v>
      </c>
      <c r="G30" s="212">
        <v>6</v>
      </c>
      <c r="H30" s="212">
        <f t="shared" si="0"/>
        <v>0.13953488372093023</v>
      </c>
      <c r="I30" s="212">
        <f t="shared" si="1"/>
        <v>6</v>
      </c>
      <c r="J30" s="212">
        <f t="shared" si="2"/>
        <v>360</v>
      </c>
      <c r="K30" s="212"/>
      <c r="L30" s="212"/>
      <c r="M30" s="213">
        <f t="shared" si="3"/>
        <v>360</v>
      </c>
      <c r="N30" s="212">
        <v>-71.25</v>
      </c>
      <c r="O30" s="212"/>
      <c r="P30" s="212"/>
      <c r="Q30" s="212"/>
      <c r="R30" s="212"/>
      <c r="S30" s="212">
        <v>-50.03</v>
      </c>
      <c r="T30" s="212">
        <v>-50.56</v>
      </c>
      <c r="U30" s="212"/>
      <c r="V30" s="212">
        <f t="shared" si="4"/>
        <v>-171.84</v>
      </c>
      <c r="W30" s="212">
        <f t="shared" si="5"/>
        <v>188.16</v>
      </c>
      <c r="X30" s="216">
        <v>43</v>
      </c>
      <c r="Y30" s="219" t="s">
        <v>215</v>
      </c>
      <c r="Z30" s="219" t="s">
        <v>246</v>
      </c>
    </row>
    <row r="31" spans="1:26" s="220" customFormat="1" ht="11.25" hidden="1" customHeight="1" x14ac:dyDescent="0.2">
      <c r="A31" s="216">
        <v>250</v>
      </c>
      <c r="B31" s="216" t="s">
        <v>232</v>
      </c>
      <c r="C31" s="217">
        <v>44553</v>
      </c>
      <c r="D31" s="216" t="s">
        <v>62</v>
      </c>
      <c r="E31" s="216" t="s">
        <v>72</v>
      </c>
      <c r="F31" s="218" t="s">
        <v>159</v>
      </c>
      <c r="G31" s="212">
        <v>6</v>
      </c>
      <c r="H31" s="212">
        <f t="shared" si="0"/>
        <v>0.13953488372093023</v>
      </c>
      <c r="I31" s="212">
        <f t="shared" si="1"/>
        <v>6</v>
      </c>
      <c r="J31" s="212">
        <f t="shared" si="2"/>
        <v>1500</v>
      </c>
      <c r="K31" s="212"/>
      <c r="L31" s="212"/>
      <c r="M31" s="213">
        <f t="shared" si="3"/>
        <v>1500</v>
      </c>
      <c r="N31" s="212">
        <v>-71.25</v>
      </c>
      <c r="O31" s="212"/>
      <c r="P31" s="212"/>
      <c r="Q31" s="212"/>
      <c r="R31" s="212"/>
      <c r="S31" s="212"/>
      <c r="T31" s="212"/>
      <c r="U31" s="212"/>
      <c r="V31" s="212">
        <f t="shared" si="4"/>
        <v>-71.25</v>
      </c>
      <c r="W31" s="212">
        <f t="shared" si="5"/>
        <v>1428.75</v>
      </c>
      <c r="X31" s="216">
        <v>43</v>
      </c>
      <c r="Y31" s="219" t="s">
        <v>215</v>
      </c>
      <c r="Z31" s="219" t="s">
        <v>246</v>
      </c>
    </row>
    <row r="32" spans="1:26" s="220" customFormat="1" ht="11.25" hidden="1" customHeight="1" x14ac:dyDescent="0.2">
      <c r="A32" s="216">
        <v>499</v>
      </c>
      <c r="B32" s="216" t="s">
        <v>233</v>
      </c>
      <c r="C32" s="217">
        <v>44553</v>
      </c>
      <c r="D32" s="216" t="s">
        <v>62</v>
      </c>
      <c r="E32" s="216" t="s">
        <v>72</v>
      </c>
      <c r="F32" s="218" t="s">
        <v>159</v>
      </c>
      <c r="G32" s="212">
        <v>6</v>
      </c>
      <c r="H32" s="212">
        <f t="shared" si="0"/>
        <v>0.13953488372093023</v>
      </c>
      <c r="I32" s="212">
        <f t="shared" si="1"/>
        <v>6</v>
      </c>
      <c r="J32" s="212">
        <f t="shared" si="2"/>
        <v>2994</v>
      </c>
      <c r="K32" s="212"/>
      <c r="L32" s="212"/>
      <c r="M32" s="213">
        <f t="shared" si="3"/>
        <v>2994</v>
      </c>
      <c r="N32" s="212">
        <v>-71.25</v>
      </c>
      <c r="O32" s="212"/>
      <c r="P32" s="212"/>
      <c r="Q32" s="212"/>
      <c r="R32" s="212"/>
      <c r="S32" s="212"/>
      <c r="T32" s="212"/>
      <c r="U32" s="212"/>
      <c r="V32" s="212">
        <f t="shared" si="4"/>
        <v>-71.25</v>
      </c>
      <c r="W32" s="212">
        <f t="shared" si="5"/>
        <v>2922.75</v>
      </c>
      <c r="X32" s="216">
        <v>43</v>
      </c>
      <c r="Y32" s="219" t="s">
        <v>215</v>
      </c>
      <c r="Z32" s="219" t="s">
        <v>246</v>
      </c>
    </row>
    <row r="33" spans="1:26" s="220" customFormat="1" ht="11.25" hidden="1" customHeight="1" x14ac:dyDescent="0.2">
      <c r="A33" s="216">
        <v>720</v>
      </c>
      <c r="B33" s="216" t="s">
        <v>48</v>
      </c>
      <c r="C33" s="217">
        <v>44553</v>
      </c>
      <c r="D33" s="216" t="s">
        <v>240</v>
      </c>
      <c r="E33" s="216" t="s">
        <v>70</v>
      </c>
      <c r="F33" s="218" t="s">
        <v>159</v>
      </c>
      <c r="G33" s="212">
        <v>6.08</v>
      </c>
      <c r="H33" s="212">
        <f t="shared" si="0"/>
        <v>0.14139534883720931</v>
      </c>
      <c r="I33" s="212">
        <f t="shared" si="1"/>
        <v>6.5041860465116281</v>
      </c>
      <c r="J33" s="212">
        <f t="shared" si="2"/>
        <v>4683.013953488372</v>
      </c>
      <c r="K33" s="212"/>
      <c r="L33" s="212"/>
      <c r="M33" s="213">
        <f t="shared" si="3"/>
        <v>4683.013953488372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4"/>
        <v>0</v>
      </c>
      <c r="W33" s="212">
        <f t="shared" si="5"/>
        <v>4683.013953488372</v>
      </c>
      <c r="X33" s="216">
        <v>46</v>
      </c>
      <c r="Y33" s="219" t="s">
        <v>215</v>
      </c>
      <c r="Z33" s="219" t="s">
        <v>166</v>
      </c>
    </row>
    <row r="34" spans="1:26" s="220" customFormat="1" ht="11.25" hidden="1" customHeight="1" x14ac:dyDescent="0.2">
      <c r="A34" s="216">
        <v>864</v>
      </c>
      <c r="B34" s="216" t="s">
        <v>107</v>
      </c>
      <c r="C34" s="217">
        <v>44553</v>
      </c>
      <c r="D34" s="216" t="s">
        <v>107</v>
      </c>
      <c r="E34" s="216" t="s">
        <v>70</v>
      </c>
      <c r="F34" s="218" t="s">
        <v>159</v>
      </c>
      <c r="G34" s="212">
        <v>6.26</v>
      </c>
      <c r="H34" s="212">
        <f t="shared" si="0"/>
        <v>0.14558139534883721</v>
      </c>
      <c r="I34" s="212">
        <f t="shared" si="1"/>
        <v>6.6967441860465113</v>
      </c>
      <c r="J34" s="212">
        <f t="shared" si="2"/>
        <v>5785.986976744186</v>
      </c>
      <c r="K34" s="212"/>
      <c r="L34" s="212"/>
      <c r="M34" s="213">
        <f t="shared" si="3"/>
        <v>5785.986976744186</v>
      </c>
      <c r="N34" s="212">
        <v>-71.25</v>
      </c>
      <c r="O34" s="212"/>
      <c r="P34" s="212"/>
      <c r="Q34" s="212"/>
      <c r="R34" s="212"/>
      <c r="S34" s="212">
        <v>-45.06</v>
      </c>
      <c r="T34" s="212">
        <v>-54</v>
      </c>
      <c r="U34" s="212"/>
      <c r="V34" s="212">
        <f t="shared" si="4"/>
        <v>-170.31</v>
      </c>
      <c r="W34" s="212">
        <f t="shared" si="5"/>
        <v>5615.6769767441856</v>
      </c>
      <c r="X34" s="216">
        <v>46</v>
      </c>
      <c r="Y34" s="219" t="s">
        <v>215</v>
      </c>
      <c r="Z34" s="219" t="s">
        <v>166</v>
      </c>
    </row>
    <row r="35" spans="1:26" s="220" customFormat="1" ht="11.25" hidden="1" customHeight="1" x14ac:dyDescent="0.2">
      <c r="A35" s="216">
        <v>327</v>
      </c>
      <c r="B35" s="216" t="s">
        <v>203</v>
      </c>
      <c r="C35" s="217">
        <v>44554</v>
      </c>
      <c r="D35" s="216" t="s">
        <v>238</v>
      </c>
      <c r="E35" s="216" t="s">
        <v>72</v>
      </c>
      <c r="F35" s="218" t="s">
        <v>159</v>
      </c>
      <c r="G35" s="212">
        <v>6.25</v>
      </c>
      <c r="H35" s="212">
        <f t="shared" si="0"/>
        <v>0.14534883720930233</v>
      </c>
      <c r="I35" s="212">
        <f t="shared" si="1"/>
        <v>6.25</v>
      </c>
      <c r="J35" s="212">
        <f t="shared" si="2"/>
        <v>2043.75</v>
      </c>
      <c r="K35" s="212"/>
      <c r="L35" s="212"/>
      <c r="M35" s="213">
        <f t="shared" si="3"/>
        <v>2043.75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4"/>
        <v>0</v>
      </c>
      <c r="W35" s="212">
        <f t="shared" si="5"/>
        <v>2043.75</v>
      </c>
      <c r="X35" s="216">
        <v>43</v>
      </c>
      <c r="Y35" s="219" t="s">
        <v>215</v>
      </c>
      <c r="Z35" s="219" t="s">
        <v>246</v>
      </c>
    </row>
    <row r="36" spans="1:26" s="220" customFormat="1" ht="11.25" hidden="1" customHeight="1" x14ac:dyDescent="0.2">
      <c r="A36" s="216">
        <v>214</v>
      </c>
      <c r="B36" s="218" t="s">
        <v>54</v>
      </c>
      <c r="C36" s="217">
        <v>44554</v>
      </c>
      <c r="D36" s="218" t="s">
        <v>54</v>
      </c>
      <c r="E36" s="216" t="s">
        <v>72</v>
      </c>
      <c r="F36" s="218" t="s">
        <v>159</v>
      </c>
      <c r="G36" s="212">
        <v>6</v>
      </c>
      <c r="H36" s="212">
        <f t="shared" si="0"/>
        <v>0.13953488372093023</v>
      </c>
      <c r="I36" s="212">
        <f t="shared" si="1"/>
        <v>6</v>
      </c>
      <c r="J36" s="212">
        <f t="shared" si="2"/>
        <v>1284</v>
      </c>
      <c r="K36" s="212"/>
      <c r="L36" s="212"/>
      <c r="M36" s="213">
        <f t="shared" si="3"/>
        <v>1284</v>
      </c>
      <c r="N36" s="212"/>
      <c r="O36" s="212"/>
      <c r="P36" s="212"/>
      <c r="Q36" s="212"/>
      <c r="R36" s="212"/>
      <c r="S36" s="212"/>
      <c r="T36" s="212"/>
      <c r="U36" s="212"/>
      <c r="V36" s="212">
        <f t="shared" si="4"/>
        <v>0</v>
      </c>
      <c r="W36" s="212">
        <f t="shared" si="5"/>
        <v>1284</v>
      </c>
      <c r="X36" s="216">
        <v>43</v>
      </c>
      <c r="Y36" s="219" t="s">
        <v>215</v>
      </c>
      <c r="Z36" s="219" t="s">
        <v>246</v>
      </c>
    </row>
    <row r="37" spans="1:26" s="220" customFormat="1" ht="11.25" hidden="1" customHeight="1" x14ac:dyDescent="0.2">
      <c r="A37" s="216">
        <v>0</v>
      </c>
      <c r="B37" s="216" t="s">
        <v>234</v>
      </c>
      <c r="C37" s="217">
        <v>44554</v>
      </c>
      <c r="D37" s="216" t="s">
        <v>241</v>
      </c>
      <c r="E37" s="216" t="s">
        <v>72</v>
      </c>
      <c r="F37" s="218" t="s">
        <v>159</v>
      </c>
      <c r="G37" s="212">
        <v>6</v>
      </c>
      <c r="H37" s="212">
        <f t="shared" si="0"/>
        <v>0.13953488372093023</v>
      </c>
      <c r="I37" s="212">
        <f t="shared" si="1"/>
        <v>6</v>
      </c>
      <c r="J37" s="212">
        <f t="shared" si="2"/>
        <v>0</v>
      </c>
      <c r="K37" s="212"/>
      <c r="L37" s="212"/>
      <c r="M37" s="213">
        <f t="shared" si="3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4"/>
        <v>0</v>
      </c>
      <c r="W37" s="212">
        <f t="shared" si="5"/>
        <v>0</v>
      </c>
      <c r="X37" s="216">
        <v>43</v>
      </c>
      <c r="Y37" s="219" t="s">
        <v>215</v>
      </c>
      <c r="Z37" s="219" t="s">
        <v>246</v>
      </c>
    </row>
    <row r="38" spans="1:26" s="220" customFormat="1" ht="11.25" hidden="1" customHeight="1" x14ac:dyDescent="0.2">
      <c r="A38" s="216">
        <v>250</v>
      </c>
      <c r="B38" s="216" t="s">
        <v>235</v>
      </c>
      <c r="C38" s="217">
        <v>44554</v>
      </c>
      <c r="D38" s="216" t="s">
        <v>238</v>
      </c>
      <c r="E38" s="216" t="s">
        <v>72</v>
      </c>
      <c r="F38" s="218" t="s">
        <v>159</v>
      </c>
      <c r="G38" s="212">
        <v>6</v>
      </c>
      <c r="H38" s="212">
        <f t="shared" si="0"/>
        <v>0.13953488372093023</v>
      </c>
      <c r="I38" s="212">
        <f t="shared" si="1"/>
        <v>6</v>
      </c>
      <c r="J38" s="212">
        <f t="shared" si="2"/>
        <v>1500</v>
      </c>
      <c r="K38" s="212"/>
      <c r="L38" s="212"/>
      <c r="M38" s="213">
        <f t="shared" si="3"/>
        <v>1500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4"/>
        <v>0</v>
      </c>
      <c r="W38" s="212">
        <f t="shared" si="5"/>
        <v>1500</v>
      </c>
      <c r="X38" s="216">
        <v>43</v>
      </c>
      <c r="Y38" s="219" t="s">
        <v>215</v>
      </c>
      <c r="Z38" s="219" t="s">
        <v>246</v>
      </c>
    </row>
    <row r="39" spans="1:26" s="220" customFormat="1" ht="11.25" hidden="1" customHeight="1" x14ac:dyDescent="0.2">
      <c r="A39" s="216">
        <v>2016</v>
      </c>
      <c r="B39" s="216" t="s">
        <v>203</v>
      </c>
      <c r="C39" s="217">
        <v>44554</v>
      </c>
      <c r="D39" s="216" t="s">
        <v>238</v>
      </c>
      <c r="E39" s="216" t="s">
        <v>245</v>
      </c>
      <c r="F39" s="218" t="s">
        <v>159</v>
      </c>
      <c r="G39" s="212">
        <v>6.36</v>
      </c>
      <c r="H39" s="212">
        <f t="shared" si="0"/>
        <v>0.14790697674418604</v>
      </c>
      <c r="I39" s="212">
        <f t="shared" si="1"/>
        <v>6.8037209302325579</v>
      </c>
      <c r="J39" s="212">
        <f t="shared" si="2"/>
        <v>13716.301395348837</v>
      </c>
      <c r="K39" s="212"/>
      <c r="L39" s="212"/>
      <c r="M39" s="213">
        <f t="shared" si="3"/>
        <v>13716.301395348837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4"/>
        <v>0</v>
      </c>
      <c r="W39" s="212">
        <f t="shared" si="5"/>
        <v>13716.301395348837</v>
      </c>
      <c r="X39" s="216">
        <v>46</v>
      </c>
      <c r="Y39" s="219" t="s">
        <v>215</v>
      </c>
      <c r="Z39" s="219" t="s">
        <v>247</v>
      </c>
    </row>
    <row r="40" spans="1:26" s="220" customFormat="1" ht="11.25" hidden="1" customHeight="1" x14ac:dyDescent="0.2">
      <c r="A40" s="216">
        <v>240</v>
      </c>
      <c r="B40" s="218" t="s">
        <v>236</v>
      </c>
      <c r="C40" s="217">
        <v>44554</v>
      </c>
      <c r="D40" s="218" t="s">
        <v>242</v>
      </c>
      <c r="E40" s="216" t="s">
        <v>245</v>
      </c>
      <c r="F40" s="218" t="s">
        <v>159</v>
      </c>
      <c r="G40" s="212">
        <v>5.89</v>
      </c>
      <c r="H40" s="212">
        <f t="shared" si="0"/>
        <v>0.1369767441860465</v>
      </c>
      <c r="I40" s="212">
        <f t="shared" si="1"/>
        <v>6.3009302325581391</v>
      </c>
      <c r="J40" s="212">
        <f t="shared" si="2"/>
        <v>1512.2232558139533</v>
      </c>
      <c r="K40" s="212"/>
      <c r="L40" s="212"/>
      <c r="M40" s="213">
        <f t="shared" si="3"/>
        <v>1512.2232558139533</v>
      </c>
      <c r="N40" s="212">
        <v>-71.25</v>
      </c>
      <c r="O40" s="212"/>
      <c r="P40" s="212"/>
      <c r="Q40" s="212"/>
      <c r="R40" s="212">
        <v>0</v>
      </c>
      <c r="S40" s="212">
        <v>-130.03</v>
      </c>
      <c r="T40" s="212">
        <v>-15</v>
      </c>
      <c r="U40" s="212"/>
      <c r="V40" s="212">
        <f t="shared" si="4"/>
        <v>-216.28</v>
      </c>
      <c r="W40" s="212">
        <f t="shared" si="5"/>
        <v>1295.9432558139533</v>
      </c>
      <c r="X40" s="216">
        <v>46</v>
      </c>
      <c r="Y40" s="219" t="s">
        <v>215</v>
      </c>
      <c r="Z40" s="219" t="s">
        <v>247</v>
      </c>
    </row>
    <row r="41" spans="1:26" s="220" customFormat="1" ht="11.25" hidden="1" customHeight="1" x14ac:dyDescent="0.2">
      <c r="A41" s="216">
        <v>281</v>
      </c>
      <c r="B41" s="216" t="s">
        <v>199</v>
      </c>
      <c r="C41" s="217">
        <v>44554</v>
      </c>
      <c r="D41" s="216" t="s">
        <v>243</v>
      </c>
      <c r="E41" s="216" t="s">
        <v>245</v>
      </c>
      <c r="F41" s="218" t="s">
        <v>159</v>
      </c>
      <c r="G41" s="212">
        <v>5.89</v>
      </c>
      <c r="H41" s="212">
        <f t="shared" si="0"/>
        <v>0.1369767441860465</v>
      </c>
      <c r="I41" s="212">
        <f t="shared" si="1"/>
        <v>6.3009302325581391</v>
      </c>
      <c r="J41" s="212">
        <f t="shared" si="2"/>
        <v>1770.5613953488371</v>
      </c>
      <c r="K41" s="212"/>
      <c r="L41" s="212"/>
      <c r="M41" s="213">
        <f t="shared" si="3"/>
        <v>1770.5613953488371</v>
      </c>
      <c r="N41" s="212">
        <v>-32.619999999999997</v>
      </c>
      <c r="O41" s="212"/>
      <c r="P41" s="212"/>
      <c r="Q41" s="212"/>
      <c r="R41" s="212"/>
      <c r="S41" s="212">
        <v>-34.28</v>
      </c>
      <c r="T41" s="212">
        <v>-17.559999999999999</v>
      </c>
      <c r="U41" s="212"/>
      <c r="V41" s="212">
        <f t="shared" si="4"/>
        <v>-84.460000000000008</v>
      </c>
      <c r="W41" s="212">
        <f t="shared" si="5"/>
        <v>1686.1013953488371</v>
      </c>
      <c r="X41" s="216">
        <v>46</v>
      </c>
      <c r="Y41" s="219" t="s">
        <v>215</v>
      </c>
      <c r="Z41" s="219" t="s">
        <v>166</v>
      </c>
    </row>
    <row r="42" spans="1:26" s="220" customFormat="1" ht="11.25" customHeight="1" x14ac:dyDescent="0.2">
      <c r="A42" s="216">
        <v>199</v>
      </c>
      <c r="B42" s="216" t="s">
        <v>200</v>
      </c>
      <c r="C42" s="217">
        <v>44554</v>
      </c>
      <c r="D42" s="216" t="s">
        <v>244</v>
      </c>
      <c r="E42" s="216" t="s">
        <v>245</v>
      </c>
      <c r="F42" s="218" t="s">
        <v>159</v>
      </c>
      <c r="G42" s="212">
        <v>5.89</v>
      </c>
      <c r="H42" s="212">
        <f t="shared" si="0"/>
        <v>0.1369767441860465</v>
      </c>
      <c r="I42" s="212">
        <f t="shared" si="1"/>
        <v>6.3009302325581391</v>
      </c>
      <c r="J42" s="212">
        <f t="shared" si="2"/>
        <v>1253.8851162790697</v>
      </c>
      <c r="K42" s="212"/>
      <c r="L42" s="212"/>
      <c r="M42" s="213">
        <f t="shared" si="3"/>
        <v>1253.8851162790697</v>
      </c>
      <c r="N42" s="212">
        <v>-35.630000000000003</v>
      </c>
      <c r="O42" s="212"/>
      <c r="P42" s="212"/>
      <c r="Q42" s="212"/>
      <c r="R42" s="212"/>
      <c r="S42" s="212">
        <v>-17.68</v>
      </c>
      <c r="T42" s="212">
        <v>-12.44</v>
      </c>
      <c r="U42" s="212"/>
      <c r="V42" s="212">
        <f t="shared" si="4"/>
        <v>-65.75</v>
      </c>
      <c r="W42" s="212">
        <f t="shared" si="5"/>
        <v>1188.1351162790697</v>
      </c>
      <c r="X42" s="216">
        <v>46</v>
      </c>
      <c r="Y42" s="219" t="s">
        <v>215</v>
      </c>
      <c r="Z42" s="219" t="s">
        <v>166</v>
      </c>
    </row>
    <row r="43" spans="1:26" s="188" customFormat="1" ht="13.5" thickBot="1" x14ac:dyDescent="0.25">
      <c r="A43" s="129">
        <f>SUBTOTAL(9,A14:A42)</f>
        <v>199</v>
      </c>
      <c r="B43" s="287" t="s">
        <v>26</v>
      </c>
      <c r="C43" s="288"/>
      <c r="D43" s="288"/>
      <c r="E43" s="288"/>
      <c r="F43" s="288"/>
      <c r="G43" s="288"/>
      <c r="H43" s="288"/>
      <c r="I43" s="130">
        <f>J43/A43</f>
        <v>6.3009302325581391</v>
      </c>
      <c r="J43" s="130">
        <f t="shared" ref="J43:W43" si="6">SUBTOTAL(9,J14:J42)</f>
        <v>1253.8851162790697</v>
      </c>
      <c r="K43" s="130">
        <f t="shared" si="6"/>
        <v>0</v>
      </c>
      <c r="L43" s="130">
        <f t="shared" si="6"/>
        <v>0</v>
      </c>
      <c r="M43" s="130">
        <f t="shared" si="6"/>
        <v>1253.8851162790697</v>
      </c>
      <c r="N43" s="130">
        <f t="shared" si="6"/>
        <v>-35.630000000000003</v>
      </c>
      <c r="O43" s="130">
        <f t="shared" si="6"/>
        <v>0</v>
      </c>
      <c r="P43" s="130">
        <f t="shared" si="6"/>
        <v>0</v>
      </c>
      <c r="Q43" s="130">
        <f t="shared" si="6"/>
        <v>0</v>
      </c>
      <c r="R43" s="130">
        <f t="shared" si="6"/>
        <v>0</v>
      </c>
      <c r="S43" s="130">
        <f t="shared" si="6"/>
        <v>-17.68</v>
      </c>
      <c r="T43" s="130">
        <f t="shared" si="6"/>
        <v>-12.44</v>
      </c>
      <c r="U43" s="130">
        <f t="shared" si="6"/>
        <v>0</v>
      </c>
      <c r="V43" s="203">
        <f t="shared" si="6"/>
        <v>-65.75</v>
      </c>
      <c r="W43" s="203">
        <f t="shared" si="6"/>
        <v>1188.1351162790697</v>
      </c>
      <c r="X43" s="295"/>
      <c r="Y43" s="296"/>
      <c r="Z43" s="296"/>
    </row>
    <row r="44" spans="1:26" x14ac:dyDescent="0.25">
      <c r="A44" s="262"/>
      <c r="B44" s="262"/>
      <c r="C44" s="262"/>
      <c r="D44" s="262"/>
      <c r="E44" s="262"/>
      <c r="F44" s="262"/>
      <c r="G44" s="103"/>
      <c r="H44" s="262"/>
      <c r="I44" s="262"/>
      <c r="J44" s="262"/>
      <c r="K44" s="262"/>
      <c r="L44" s="262"/>
      <c r="M44" s="103"/>
      <c r="N44" s="262"/>
      <c r="O44" s="262"/>
      <c r="P44" s="262"/>
      <c r="Q44" s="262"/>
      <c r="R44" s="262"/>
      <c r="S44" s="104"/>
      <c r="T44" s="262"/>
      <c r="U44" s="262"/>
      <c r="V44" s="105"/>
      <c r="W44" s="262"/>
      <c r="X44" s="262"/>
    </row>
    <row r="45" spans="1:26" x14ac:dyDescent="0.25">
      <c r="A45" s="149" t="e">
        <f>+#REF!+#REF!+#REF!+#REF!+#REF!+#REF!+#REF!+#REF!+#REF!+#REF!+#REF!+#REF!+#REF!+#REF!+#REF!+#REF!+#REF!+#REF!+#REF!+#REF!+#REF!</f>
        <v>#REF!</v>
      </c>
      <c r="B45" s="262"/>
      <c r="C45" s="262"/>
      <c r="D45" s="262"/>
      <c r="E45" s="262"/>
      <c r="F45" s="262"/>
      <c r="G45" s="103"/>
      <c r="H45" s="262"/>
      <c r="I45" s="262"/>
      <c r="J45" s="106" t="e">
        <f>+#REF!+#REF!+#REF!+#REF!+#REF!+#REF!+#REF!+#REF!+#REF!+#REF!+#REF!+#REF!+#REF!+#REF!+#REF!+#REF!+#REF!+#REF!+#REF!+#REF!+#REF!</f>
        <v>#REF!</v>
      </c>
      <c r="K45" s="106" t="e">
        <f>+#REF!+#REF!+#REF!+#REF!+#REF!+#REF!+#REF!+#REF!+#REF!+#REF!+#REF!+#REF!+#REF!+#REF!+#REF!+#REF!+#REF!+#REF!+#REF!+#REF!+#REF!</f>
        <v>#REF!</v>
      </c>
      <c r="L45" s="106" t="e">
        <f>+#REF!+#REF!+#REF!+#REF!+#REF!+#REF!+#REF!+#REF!+#REF!+#REF!+#REF!+#REF!+#REF!+#REF!+#REF!+#REF!+#REF!+#REF!+#REF!+#REF!+#REF!</f>
        <v>#REF!</v>
      </c>
      <c r="M45" s="106" t="e">
        <f>+#REF!+#REF!+#REF!+#REF!+#REF!+#REF!+#REF!+#REF!+#REF!+#REF!+#REF!+#REF!+#REF!+#REF!+#REF!+#REF!+#REF!+#REF!+#REF!+#REF!+#REF!</f>
        <v>#REF!</v>
      </c>
      <c r="N45" s="106" t="e">
        <f>+#REF!+#REF!+#REF!+#REF!+#REF!+#REF!+#REF!+#REF!+#REF!+#REF!+#REF!+#REF!+#REF!+#REF!+#REF!+#REF!+#REF!+#REF!+#REF!+#REF!+#REF!</f>
        <v>#REF!</v>
      </c>
      <c r="O45" s="106" t="e">
        <f>+#REF!+#REF!+#REF!+#REF!+#REF!+#REF!+#REF!+#REF!+#REF!+#REF!+#REF!+#REF!+#REF!+#REF!+#REF!+#REF!+#REF!+#REF!+#REF!+#REF!+#REF!</f>
        <v>#REF!</v>
      </c>
      <c r="P45" s="106" t="e">
        <f>+#REF!+#REF!+#REF!+#REF!+#REF!+#REF!+#REF!+#REF!+#REF!+#REF!+#REF!+#REF!+#REF!+#REF!+#REF!+#REF!+#REF!+#REF!+#REF!+#REF!+#REF!</f>
        <v>#REF!</v>
      </c>
      <c r="Q45" s="106" t="e">
        <f>+#REF!+#REF!+#REF!+#REF!+#REF!+#REF!+#REF!+#REF!+#REF!+#REF!+#REF!+#REF!+#REF!+#REF!+#REF!+#REF!+#REF!+#REF!+#REF!+#REF!+#REF!</f>
        <v>#REF!</v>
      </c>
      <c r="R45" s="106" t="e">
        <f>+#REF!+#REF!+#REF!+#REF!+#REF!+#REF!+#REF!+#REF!+#REF!+#REF!+#REF!+#REF!+#REF!+#REF!+#REF!+#REF!+#REF!+#REF!+#REF!+#REF!+#REF!</f>
        <v>#REF!</v>
      </c>
      <c r="S45" s="106" t="e">
        <f>+#REF!+#REF!+#REF!+#REF!+#REF!+#REF!+#REF!+#REF!+#REF!+#REF!+#REF!+#REF!+#REF!+#REF!+#REF!+#REF!+#REF!+#REF!+#REF!+#REF!+#REF!</f>
        <v>#REF!</v>
      </c>
      <c r="T45" s="106" t="e">
        <f>+#REF!+#REF!+#REF!+#REF!+#REF!+#REF!+#REF!+#REF!+#REF!+#REF!+#REF!+#REF!+#REF!+#REF!+#REF!+#REF!+#REF!+#REF!+#REF!+#REF!+#REF!</f>
        <v>#REF!</v>
      </c>
      <c r="U45" s="106" t="e">
        <f>+#REF!+#REF!+#REF!+#REF!+#REF!+#REF!+#REF!+#REF!+#REF!+#REF!+#REF!+#REF!+#REF!+#REF!+#REF!+#REF!+#REF!+#REF!+#REF!+#REF!+#REF!</f>
        <v>#REF!</v>
      </c>
      <c r="V45" s="106" t="e">
        <f>+#REF!+#REF!+#REF!+#REF!+#REF!+#REF!+#REF!+#REF!+#REF!+#REF!+#REF!+#REF!+#REF!+#REF!+#REF!+#REF!+#REF!+#REF!+#REF!+#REF!+#REF!</f>
        <v>#REF!</v>
      </c>
      <c r="W45" s="106" t="e">
        <f>+#REF!+#REF!+#REF!+#REF!+#REF!+#REF!+#REF!+#REF!+#REF!+#REF!+#REF!+#REF!+#REF!+#REF!+#REF!+#REF!+#REF!+#REF!+#REF!+#REF!+#REF!</f>
        <v>#REF!</v>
      </c>
      <c r="X45" s="262"/>
    </row>
    <row r="46" spans="1:26" x14ac:dyDescent="0.25">
      <c r="A46" s="149" t="e">
        <f>+A43-A45</f>
        <v>#REF!</v>
      </c>
      <c r="B46" s="262"/>
      <c r="C46" s="262"/>
      <c r="D46" s="262"/>
      <c r="E46" s="262"/>
      <c r="F46" s="262"/>
      <c r="G46" s="103"/>
      <c r="H46" s="262"/>
      <c r="I46" s="262"/>
      <c r="J46" s="106" t="e">
        <f>+J45-J43</f>
        <v>#REF!</v>
      </c>
      <c r="K46" s="106" t="e">
        <f t="shared" ref="K46:W46" si="7">+K45-K43</f>
        <v>#REF!</v>
      </c>
      <c r="L46" s="106" t="e">
        <f t="shared" si="7"/>
        <v>#REF!</v>
      </c>
      <c r="M46" s="106" t="e">
        <f t="shared" si="7"/>
        <v>#REF!</v>
      </c>
      <c r="N46" s="106" t="e">
        <f t="shared" si="7"/>
        <v>#REF!</v>
      </c>
      <c r="O46" s="106" t="e">
        <f t="shared" si="7"/>
        <v>#REF!</v>
      </c>
      <c r="P46" s="106" t="e">
        <f t="shared" si="7"/>
        <v>#REF!</v>
      </c>
      <c r="Q46" s="106" t="e">
        <f t="shared" si="7"/>
        <v>#REF!</v>
      </c>
      <c r="R46" s="106" t="e">
        <f t="shared" si="7"/>
        <v>#REF!</v>
      </c>
      <c r="S46" s="106" t="e">
        <f t="shared" si="7"/>
        <v>#REF!</v>
      </c>
      <c r="T46" s="106" t="e">
        <f t="shared" si="7"/>
        <v>#REF!</v>
      </c>
      <c r="U46" s="106" t="e">
        <f t="shared" si="7"/>
        <v>#REF!</v>
      </c>
      <c r="V46" s="106" t="e">
        <f t="shared" si="7"/>
        <v>#REF!</v>
      </c>
      <c r="W46" s="106" t="e">
        <f t="shared" si="7"/>
        <v>#REF!</v>
      </c>
      <c r="X46" s="262"/>
    </row>
    <row r="47" spans="1:26" x14ac:dyDescent="0.25">
      <c r="A47" s="149"/>
      <c r="B47" s="149"/>
      <c r="C47" s="262"/>
      <c r="D47" s="262"/>
      <c r="E47" s="262"/>
      <c r="F47" s="262"/>
      <c r="G47" s="103"/>
      <c r="H47" s="262"/>
      <c r="I47" s="262"/>
      <c r="J47" s="262"/>
      <c r="K47" s="262"/>
      <c r="L47" s="262"/>
      <c r="M47" s="103"/>
      <c r="N47" s="262"/>
      <c r="O47" s="262"/>
      <c r="P47" s="262"/>
      <c r="Q47" s="262"/>
      <c r="R47" s="262"/>
      <c r="S47" s="104"/>
      <c r="T47" s="262"/>
      <c r="U47" s="262"/>
      <c r="V47" s="105"/>
      <c r="W47" s="262"/>
      <c r="X47" s="262"/>
    </row>
    <row r="48" spans="1:26" x14ac:dyDescent="0.25">
      <c r="A48" s="149"/>
      <c r="B48" s="262"/>
      <c r="C48" s="262"/>
      <c r="D48" s="262"/>
      <c r="E48" s="262"/>
      <c r="F48" s="262"/>
      <c r="G48" s="103"/>
      <c r="H48" s="262"/>
      <c r="I48" s="262"/>
      <c r="J48" s="262"/>
      <c r="K48" s="262"/>
      <c r="L48" s="262"/>
      <c r="M48" s="103"/>
      <c r="N48" s="262"/>
      <c r="O48" s="262"/>
      <c r="P48" s="262"/>
      <c r="Q48" s="262"/>
      <c r="R48" s="262"/>
      <c r="S48" s="104"/>
      <c r="T48" s="262"/>
      <c r="U48" s="262"/>
      <c r="V48" s="105"/>
      <c r="W48" s="262"/>
      <c r="X48" s="262"/>
    </row>
    <row r="49" spans="1:24" x14ac:dyDescent="0.25">
      <c r="A49" s="262"/>
      <c r="B49" s="262"/>
      <c r="C49" s="262"/>
      <c r="D49" s="262"/>
      <c r="E49" s="262"/>
      <c r="F49" s="262"/>
      <c r="G49" s="103"/>
      <c r="H49" s="262"/>
      <c r="I49" s="262"/>
      <c r="J49" s="262"/>
      <c r="K49" s="262"/>
      <c r="L49" s="262"/>
      <c r="M49" s="103"/>
      <c r="N49" s="262"/>
      <c r="O49" s="262"/>
      <c r="P49" s="262"/>
      <c r="Q49" s="262"/>
      <c r="R49" s="262"/>
      <c r="S49" s="104"/>
      <c r="T49" s="262"/>
      <c r="U49" s="262"/>
      <c r="V49" s="105"/>
      <c r="W49" s="262"/>
      <c r="X49" s="262"/>
    </row>
    <row r="50" spans="1:24" x14ac:dyDescent="0.25">
      <c r="A50" s="262"/>
      <c r="B50" s="262"/>
      <c r="C50" s="262"/>
      <c r="D50" s="262"/>
      <c r="E50" s="262"/>
      <c r="F50" s="262"/>
      <c r="G50" s="103"/>
      <c r="H50" s="262"/>
      <c r="I50" s="262"/>
      <c r="J50" s="262"/>
      <c r="K50" s="262"/>
      <c r="L50" s="262"/>
      <c r="M50" s="103"/>
      <c r="N50" s="262"/>
      <c r="O50" s="262"/>
      <c r="P50" s="262"/>
      <c r="Q50" s="262"/>
      <c r="R50" s="262"/>
      <c r="S50" s="104"/>
      <c r="T50" s="262"/>
      <c r="U50" s="262"/>
      <c r="V50" s="105"/>
      <c r="W50" s="262"/>
      <c r="X50" s="262"/>
    </row>
    <row r="51" spans="1:24" x14ac:dyDescent="0.25">
      <c r="A51" s="262"/>
      <c r="B51" s="262"/>
      <c r="C51" s="262"/>
      <c r="D51" s="262"/>
      <c r="E51" s="262"/>
      <c r="F51" s="262"/>
      <c r="G51" s="103"/>
      <c r="H51" s="262"/>
      <c r="I51" s="262"/>
      <c r="J51" s="262"/>
      <c r="K51" s="262"/>
      <c r="L51" s="262"/>
      <c r="M51" s="103"/>
      <c r="N51" s="262"/>
      <c r="O51" s="262"/>
      <c r="P51" s="262"/>
      <c r="Q51" s="262"/>
      <c r="R51" s="262"/>
      <c r="S51" s="104"/>
      <c r="T51" s="262"/>
      <c r="U51" s="262"/>
      <c r="V51" s="105"/>
      <c r="W51" s="262"/>
      <c r="X51" s="262"/>
    </row>
    <row r="52" spans="1:24" x14ac:dyDescent="0.25">
      <c r="A52" s="262"/>
      <c r="B52" s="262"/>
      <c r="C52" s="262"/>
      <c r="D52" s="262"/>
      <c r="E52" s="262"/>
      <c r="F52" s="262"/>
      <c r="G52" s="103"/>
      <c r="H52" s="262"/>
      <c r="I52" s="262"/>
      <c r="J52" s="262"/>
      <c r="K52" s="262"/>
      <c r="L52" s="262"/>
      <c r="M52" s="103"/>
      <c r="N52" s="262"/>
      <c r="O52" s="262"/>
      <c r="P52" s="262"/>
      <c r="Q52" s="262"/>
      <c r="R52" s="262"/>
      <c r="S52" s="104"/>
      <c r="T52" s="262"/>
      <c r="U52" s="262"/>
      <c r="V52" s="105"/>
      <c r="W52" s="262"/>
      <c r="X52" s="262"/>
    </row>
    <row r="53" spans="1:24" x14ac:dyDescent="0.25">
      <c r="A53" s="262"/>
      <c r="B53" s="262"/>
      <c r="C53" s="262"/>
      <c r="D53" s="262"/>
      <c r="E53" s="262"/>
      <c r="F53" s="262"/>
      <c r="G53" s="103"/>
      <c r="H53" s="262"/>
      <c r="I53" s="262"/>
      <c r="J53" s="262"/>
      <c r="K53" s="262"/>
      <c r="L53" s="262"/>
      <c r="M53" s="103"/>
      <c r="N53" s="262"/>
      <c r="O53" s="262"/>
      <c r="P53" s="262"/>
      <c r="Q53" s="262"/>
      <c r="R53" s="262"/>
      <c r="S53" s="104"/>
      <c r="T53" s="262"/>
      <c r="U53" s="262"/>
      <c r="V53" s="105"/>
      <c r="W53" s="262"/>
      <c r="X53" s="262"/>
    </row>
    <row r="54" spans="1:24" x14ac:dyDescent="0.25">
      <c r="A54" s="262"/>
      <c r="B54" s="262"/>
      <c r="C54" s="262"/>
      <c r="D54" s="262"/>
      <c r="E54" s="262"/>
      <c r="F54" s="262"/>
      <c r="G54" s="103"/>
      <c r="H54" s="262"/>
      <c r="I54" s="262"/>
      <c r="J54" s="262"/>
      <c r="K54" s="262"/>
      <c r="L54" s="262"/>
      <c r="M54" s="103"/>
      <c r="N54" s="262"/>
      <c r="O54" s="262"/>
      <c r="P54" s="262"/>
      <c r="Q54" s="262"/>
      <c r="R54" s="262"/>
      <c r="S54" s="104"/>
      <c r="T54" s="262"/>
      <c r="U54" s="262"/>
      <c r="V54" s="105"/>
      <c r="W54" s="262"/>
      <c r="X54" s="262"/>
    </row>
    <row r="55" spans="1:24" x14ac:dyDescent="0.25">
      <c r="A55" s="262"/>
      <c r="B55" s="262"/>
      <c r="C55" s="262"/>
      <c r="D55" s="262"/>
      <c r="E55" s="262"/>
      <c r="F55" s="262"/>
      <c r="G55" s="103"/>
      <c r="H55" s="262"/>
      <c r="I55" s="262"/>
      <c r="J55" s="262"/>
      <c r="K55" s="262"/>
      <c r="L55" s="262"/>
      <c r="M55" s="103"/>
      <c r="N55" s="262"/>
      <c r="O55" s="262"/>
      <c r="P55" s="262"/>
      <c r="Q55" s="262"/>
      <c r="R55" s="262"/>
      <c r="S55" s="104"/>
      <c r="T55" s="262"/>
      <c r="U55" s="262"/>
      <c r="V55" s="105"/>
      <c r="W55" s="262"/>
      <c r="X55" s="262"/>
    </row>
    <row r="56" spans="1:24" x14ac:dyDescent="0.25">
      <c r="A56" s="262"/>
      <c r="B56" s="262"/>
      <c r="C56" s="262"/>
      <c r="D56" s="262"/>
      <c r="E56" s="262"/>
      <c r="F56" s="262"/>
      <c r="G56" s="103"/>
      <c r="H56" s="262"/>
      <c r="I56" s="262"/>
      <c r="J56" s="262"/>
      <c r="K56" s="262"/>
      <c r="L56" s="262"/>
      <c r="M56" s="103"/>
      <c r="N56" s="262"/>
      <c r="O56" s="262"/>
      <c r="P56" s="262"/>
      <c r="Q56" s="262"/>
      <c r="R56" s="262"/>
      <c r="S56" s="104"/>
      <c r="T56" s="262"/>
      <c r="U56" s="262"/>
      <c r="V56" s="105"/>
      <c r="W56" s="262"/>
      <c r="X56" s="262"/>
    </row>
    <row r="57" spans="1:24" x14ac:dyDescent="0.25">
      <c r="A57" s="262"/>
      <c r="B57" s="262"/>
      <c r="C57" s="262"/>
      <c r="D57" s="262"/>
      <c r="E57" s="262"/>
      <c r="F57" s="262"/>
      <c r="G57" s="103"/>
      <c r="H57" s="262"/>
      <c r="I57" s="262"/>
      <c r="J57" s="262"/>
      <c r="K57" s="262"/>
      <c r="L57" s="262"/>
      <c r="M57" s="103"/>
      <c r="N57" s="262"/>
      <c r="O57" s="262"/>
      <c r="P57" s="262"/>
      <c r="Q57" s="262"/>
      <c r="R57" s="262"/>
      <c r="S57" s="104"/>
      <c r="T57" s="262"/>
      <c r="U57" s="262"/>
      <c r="V57" s="105"/>
      <c r="W57" s="262"/>
      <c r="X57" s="262"/>
    </row>
    <row r="58" spans="1:24" x14ac:dyDescent="0.25">
      <c r="A58" s="262"/>
      <c r="B58" s="262"/>
      <c r="C58" s="262"/>
      <c r="D58" s="262"/>
      <c r="E58" s="262"/>
      <c r="F58" s="262"/>
      <c r="G58" s="103"/>
      <c r="H58" s="262"/>
      <c r="I58" s="262"/>
      <c r="J58" s="262"/>
      <c r="K58" s="262"/>
      <c r="L58" s="262"/>
      <c r="M58" s="103"/>
      <c r="N58" s="262"/>
      <c r="O58" s="262"/>
      <c r="P58" s="262"/>
      <c r="Q58" s="262"/>
      <c r="R58" s="262"/>
      <c r="S58" s="104"/>
      <c r="T58" s="262"/>
      <c r="U58" s="262"/>
      <c r="V58" s="105"/>
      <c r="W58" s="262"/>
      <c r="X58" s="262"/>
    </row>
    <row r="59" spans="1:24" x14ac:dyDescent="0.25">
      <c r="A59" s="262"/>
      <c r="B59" s="262"/>
      <c r="C59" s="262"/>
      <c r="D59" s="262"/>
      <c r="E59" s="262"/>
      <c r="F59" s="262"/>
      <c r="G59" s="103"/>
      <c r="H59" s="262"/>
      <c r="I59" s="262"/>
      <c r="J59" s="262"/>
      <c r="K59" s="262"/>
      <c r="L59" s="262"/>
      <c r="M59" s="103"/>
      <c r="N59" s="262"/>
      <c r="O59" s="262"/>
      <c r="P59" s="262"/>
      <c r="Q59" s="262"/>
      <c r="R59" s="262"/>
      <c r="S59" s="104"/>
      <c r="T59" s="262"/>
      <c r="U59" s="262"/>
      <c r="V59" s="105"/>
      <c r="W59" s="262"/>
      <c r="X59" s="262"/>
    </row>
    <row r="60" spans="1:24" x14ac:dyDescent="0.25">
      <c r="A60" s="262"/>
      <c r="B60" s="262"/>
      <c r="C60" s="262"/>
      <c r="D60" s="262"/>
      <c r="E60" s="262"/>
      <c r="F60" s="262"/>
      <c r="G60" s="103"/>
      <c r="H60" s="262"/>
      <c r="I60" s="262"/>
      <c r="J60" s="262"/>
      <c r="K60" s="262"/>
      <c r="L60" s="262"/>
      <c r="M60" s="103"/>
      <c r="N60" s="262"/>
      <c r="O60" s="262"/>
      <c r="P60" s="262"/>
      <c r="Q60" s="262"/>
      <c r="R60" s="262"/>
      <c r="S60" s="104"/>
      <c r="T60" s="262"/>
      <c r="U60" s="262"/>
      <c r="V60" s="105"/>
      <c r="W60" s="262"/>
      <c r="X60" s="262"/>
    </row>
    <row r="61" spans="1:24" x14ac:dyDescent="0.25">
      <c r="A61" s="262"/>
      <c r="B61" s="262"/>
      <c r="C61" s="262"/>
      <c r="D61" s="262"/>
      <c r="E61" s="262"/>
      <c r="F61" s="262"/>
      <c r="G61" s="103"/>
      <c r="H61" s="262"/>
      <c r="I61" s="262"/>
      <c r="J61" s="262"/>
      <c r="K61" s="262"/>
      <c r="L61" s="262"/>
      <c r="M61" s="103"/>
      <c r="N61" s="262"/>
      <c r="O61" s="262"/>
      <c r="P61" s="262"/>
      <c r="Q61" s="262"/>
      <c r="R61" s="262"/>
      <c r="S61" s="104"/>
      <c r="T61" s="262"/>
      <c r="U61" s="262"/>
      <c r="V61" s="105"/>
      <c r="W61" s="262"/>
      <c r="X61" s="262"/>
    </row>
    <row r="62" spans="1:24" x14ac:dyDescent="0.25">
      <c r="A62" s="262"/>
      <c r="B62" s="262"/>
      <c r="C62" s="262"/>
      <c r="D62" s="262"/>
      <c r="E62" s="262"/>
      <c r="F62" s="262"/>
      <c r="G62" s="103"/>
      <c r="H62" s="262"/>
      <c r="I62" s="262"/>
      <c r="J62" s="262"/>
      <c r="K62" s="262"/>
      <c r="L62" s="262"/>
      <c r="M62" s="103"/>
      <c r="N62" s="262"/>
      <c r="O62" s="262"/>
      <c r="P62" s="262"/>
      <c r="Q62" s="262"/>
      <c r="R62" s="262"/>
      <c r="S62" s="104"/>
      <c r="T62" s="262"/>
      <c r="U62" s="262"/>
      <c r="V62" s="105"/>
      <c r="W62" s="262"/>
      <c r="X62" s="262"/>
    </row>
    <row r="63" spans="1:24" x14ac:dyDescent="0.25">
      <c r="A63" s="262"/>
      <c r="B63" s="262"/>
      <c r="C63" s="262"/>
      <c r="D63" s="262"/>
      <c r="E63" s="262"/>
      <c r="F63" s="262"/>
      <c r="G63" s="103"/>
      <c r="H63" s="262"/>
      <c r="I63" s="262"/>
      <c r="J63" s="262"/>
      <c r="K63" s="262"/>
      <c r="L63" s="262"/>
      <c r="M63" s="103"/>
      <c r="N63" s="262"/>
      <c r="O63" s="262"/>
      <c r="P63" s="262"/>
      <c r="Q63" s="262"/>
      <c r="R63" s="262"/>
      <c r="S63" s="104"/>
      <c r="T63" s="262"/>
      <c r="U63" s="262"/>
      <c r="V63" s="105"/>
      <c r="W63" s="262"/>
      <c r="X63" s="262"/>
    </row>
    <row r="64" spans="1:24" x14ac:dyDescent="0.25">
      <c r="A64" s="262"/>
      <c r="B64" s="262"/>
      <c r="C64" s="262"/>
      <c r="D64" s="262"/>
      <c r="E64" s="262"/>
      <c r="F64" s="262"/>
      <c r="G64" s="103"/>
      <c r="H64" s="262"/>
      <c r="I64" s="262"/>
      <c r="J64" s="262"/>
      <c r="K64" s="262"/>
      <c r="L64" s="262"/>
      <c r="M64" s="103"/>
      <c r="N64" s="262"/>
      <c r="O64" s="262"/>
      <c r="P64" s="262"/>
      <c r="Q64" s="262"/>
      <c r="R64" s="262"/>
      <c r="S64" s="104"/>
      <c r="T64" s="262"/>
      <c r="U64" s="262"/>
      <c r="V64" s="105"/>
      <c r="W64" s="262"/>
      <c r="X64" s="262"/>
    </row>
    <row r="65" spans="1:24" x14ac:dyDescent="0.25">
      <c r="A65" s="262"/>
      <c r="B65" s="262"/>
      <c r="C65" s="262"/>
      <c r="D65" s="262"/>
      <c r="E65" s="262"/>
      <c r="F65" s="262"/>
      <c r="G65" s="103"/>
      <c r="H65" s="262"/>
      <c r="I65" s="262"/>
      <c r="J65" s="262"/>
      <c r="K65" s="262"/>
      <c r="L65" s="262"/>
      <c r="M65" s="103"/>
      <c r="N65" s="262"/>
      <c r="O65" s="262"/>
      <c r="P65" s="262"/>
      <c r="Q65" s="262"/>
      <c r="R65" s="262"/>
      <c r="S65" s="104"/>
      <c r="T65" s="262"/>
      <c r="U65" s="262"/>
      <c r="V65" s="105"/>
      <c r="W65" s="262"/>
      <c r="X65" s="262"/>
    </row>
    <row r="66" spans="1:24" x14ac:dyDescent="0.25">
      <c r="A66" s="262"/>
      <c r="B66" s="262"/>
      <c r="C66" s="262"/>
      <c r="D66" s="262"/>
      <c r="E66" s="262"/>
      <c r="F66" s="262"/>
      <c r="G66" s="103"/>
      <c r="H66" s="262"/>
      <c r="I66" s="262"/>
      <c r="J66" s="262"/>
      <c r="K66" s="262"/>
      <c r="L66" s="262"/>
      <c r="M66" s="103"/>
      <c r="N66" s="262"/>
      <c r="O66" s="262"/>
      <c r="P66" s="262"/>
      <c r="Q66" s="262"/>
      <c r="R66" s="262"/>
      <c r="S66" s="104"/>
      <c r="T66" s="262"/>
      <c r="U66" s="262"/>
      <c r="V66" s="105"/>
      <c r="W66" s="262"/>
      <c r="X66" s="262"/>
    </row>
    <row r="67" spans="1:24" x14ac:dyDescent="0.25">
      <c r="A67" s="262"/>
      <c r="B67" s="262"/>
      <c r="C67" s="262"/>
      <c r="D67" s="262"/>
      <c r="E67" s="262"/>
      <c r="F67" s="262"/>
      <c r="G67" s="103"/>
      <c r="H67" s="262"/>
      <c r="I67" s="262"/>
      <c r="J67" s="262"/>
      <c r="K67" s="262"/>
      <c r="L67" s="262"/>
      <c r="M67" s="103"/>
      <c r="N67" s="262"/>
      <c r="O67" s="262"/>
      <c r="P67" s="262"/>
      <c r="Q67" s="262"/>
      <c r="R67" s="262"/>
      <c r="S67" s="104"/>
      <c r="T67" s="262"/>
      <c r="U67" s="262"/>
      <c r="V67" s="105"/>
      <c r="W67" s="262"/>
      <c r="X67" s="262"/>
    </row>
    <row r="68" spans="1:24" x14ac:dyDescent="0.25">
      <c r="A68" s="262"/>
      <c r="B68" s="262"/>
      <c r="C68" s="262"/>
      <c r="D68" s="262"/>
      <c r="E68" s="262"/>
      <c r="F68" s="262"/>
      <c r="G68" s="103"/>
      <c r="H68" s="262"/>
      <c r="I68" s="262"/>
      <c r="J68" s="262"/>
      <c r="K68" s="262"/>
      <c r="L68" s="262"/>
      <c r="M68" s="103"/>
      <c r="N68" s="262"/>
      <c r="O68" s="262"/>
      <c r="P68" s="262"/>
      <c r="Q68" s="262"/>
      <c r="R68" s="262"/>
      <c r="S68" s="104"/>
      <c r="T68" s="262"/>
      <c r="U68" s="262"/>
      <c r="V68" s="105"/>
      <c r="W68" s="262"/>
      <c r="X68" s="262"/>
    </row>
    <row r="69" spans="1:24" x14ac:dyDescent="0.25">
      <c r="A69" s="262"/>
      <c r="B69" s="262"/>
      <c r="C69" s="262"/>
      <c r="D69" s="262"/>
      <c r="E69" s="262"/>
      <c r="F69" s="262"/>
      <c r="G69" s="103"/>
      <c r="H69" s="262"/>
      <c r="I69" s="262"/>
      <c r="J69" s="262"/>
      <c r="K69" s="262"/>
      <c r="L69" s="262"/>
      <c r="M69" s="103"/>
      <c r="N69" s="262"/>
      <c r="O69" s="262"/>
      <c r="P69" s="262"/>
      <c r="Q69" s="262"/>
      <c r="R69" s="262"/>
      <c r="S69" s="104"/>
      <c r="T69" s="262"/>
      <c r="U69" s="262"/>
      <c r="V69" s="105"/>
      <c r="W69" s="262"/>
      <c r="X69" s="262"/>
    </row>
    <row r="70" spans="1:24" x14ac:dyDescent="0.25">
      <c r="A70" s="262"/>
      <c r="B70" s="262"/>
      <c r="C70" s="262"/>
      <c r="D70" s="262"/>
      <c r="E70" s="262"/>
      <c r="F70" s="262"/>
      <c r="G70" s="103"/>
      <c r="H70" s="262"/>
      <c r="I70" s="262"/>
      <c r="J70" s="262"/>
      <c r="K70" s="262"/>
      <c r="L70" s="262"/>
      <c r="M70" s="103"/>
      <c r="N70" s="262"/>
      <c r="O70" s="262"/>
      <c r="P70" s="262"/>
      <c r="Q70" s="262"/>
      <c r="R70" s="262"/>
      <c r="S70" s="104"/>
      <c r="T70" s="262"/>
      <c r="U70" s="262"/>
      <c r="V70" s="105"/>
      <c r="W70" s="262"/>
      <c r="X70" s="262"/>
    </row>
    <row r="71" spans="1:24" x14ac:dyDescent="0.25">
      <c r="A71" s="262"/>
      <c r="B71" s="262"/>
      <c r="C71" s="262"/>
      <c r="D71" s="262"/>
      <c r="E71" s="262"/>
      <c r="F71" s="262"/>
      <c r="G71" s="103"/>
      <c r="H71" s="262"/>
      <c r="I71" s="262"/>
      <c r="J71" s="262"/>
      <c r="K71" s="262"/>
      <c r="L71" s="262"/>
      <c r="M71" s="103"/>
      <c r="N71" s="262"/>
      <c r="O71" s="262"/>
      <c r="P71" s="262"/>
      <c r="Q71" s="262"/>
      <c r="R71" s="262"/>
      <c r="S71" s="104"/>
      <c r="T71" s="262"/>
      <c r="U71" s="262"/>
      <c r="V71" s="105"/>
      <c r="W71" s="262"/>
      <c r="X71" s="262"/>
    </row>
  </sheetData>
  <autoFilter ref="A13:Z42" xr:uid="{06C5A392-10BA-45F4-AA48-B930B3FEA052}">
    <filterColumn colId="3">
      <filters>
        <filter val="OSCAR GOMEZ"/>
      </filters>
    </filterColumn>
    <sortState xmlns:xlrd2="http://schemas.microsoft.com/office/spreadsheetml/2017/richdata2" ref="A14:Z42">
      <sortCondition ref="D13:D42"/>
    </sortState>
  </autoFilter>
  <mergeCells count="7">
    <mergeCell ref="X43:Z43"/>
    <mergeCell ref="B5:D5"/>
    <mergeCell ref="B6:D6"/>
    <mergeCell ref="B7:D7"/>
    <mergeCell ref="K12:L12"/>
    <mergeCell ref="N12:O12"/>
    <mergeCell ref="B43:H43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B2681-DBED-4FDD-AD16-1C5F4AE70752}">
  <sheetPr filterMode="1">
    <pageSetUpPr fitToPage="1"/>
  </sheetPr>
  <dimension ref="A1:Z71"/>
  <sheetViews>
    <sheetView showGridLines="0" topLeftCell="A8" zoomScale="92" zoomScaleNormal="92" workbookViewId="0">
      <pane ySplit="42255" topLeftCell="A253"/>
      <selection activeCell="W41" sqref="W41"/>
      <selection pane="bottomLeft" activeCell="A253" sqref="A253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216</v>
      </c>
      <c r="G2" s="212">
        <v>6.08</v>
      </c>
      <c r="H2" s="212">
        <v>0.14139534883720931</v>
      </c>
      <c r="I2" s="212">
        <v>6.5041860465116281</v>
      </c>
      <c r="J2" s="217">
        <v>44552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217</v>
      </c>
      <c r="G3" s="231">
        <v>5.94</v>
      </c>
      <c r="H3" s="231">
        <v>0.13813953488372094</v>
      </c>
      <c r="I3" s="231">
        <v>6.3544186046511628</v>
      </c>
      <c r="J3" s="232">
        <v>44552</v>
      </c>
      <c r="K3" s="233"/>
      <c r="L3" s="234"/>
      <c r="M3" s="235"/>
      <c r="N3" s="236">
        <v>46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63"/>
      <c r="C8" s="263"/>
      <c r="D8" s="263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63"/>
      <c r="C9" s="263"/>
      <c r="D9" s="263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63"/>
      <c r="C10" s="263"/>
      <c r="D10" s="263"/>
    </row>
    <row r="11" spans="1:26" ht="15.75" thickBot="1" x14ac:dyDescent="0.3">
      <c r="A11" s="69"/>
      <c r="B11" s="263"/>
      <c r="C11" s="263"/>
      <c r="D11" s="263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16">
        <v>600</v>
      </c>
      <c r="B14" s="216" t="s">
        <v>224</v>
      </c>
      <c r="C14" s="217">
        <v>44555</v>
      </c>
      <c r="D14" s="216" t="s">
        <v>225</v>
      </c>
      <c r="E14" s="216" t="s">
        <v>72</v>
      </c>
      <c r="F14" s="218" t="s">
        <v>159</v>
      </c>
      <c r="G14" s="212">
        <v>7.5</v>
      </c>
      <c r="H14" s="212">
        <f t="shared" ref="H14:H42" si="0">G14/$H$12</f>
        <v>0.1744186046511628</v>
      </c>
      <c r="I14" s="212">
        <f t="shared" ref="I14:I42" si="1">+H14*X14</f>
        <v>7.5</v>
      </c>
      <c r="J14" s="212">
        <f t="shared" ref="J14:J42" si="2">+I14*A14</f>
        <v>4500</v>
      </c>
      <c r="K14" s="212"/>
      <c r="L14" s="212"/>
      <c r="M14" s="213">
        <f t="shared" ref="M14:M42" si="3">SUM(J14:L14)</f>
        <v>4500</v>
      </c>
      <c r="N14" s="212"/>
      <c r="O14" s="212"/>
      <c r="P14" s="212"/>
      <c r="Q14" s="212"/>
      <c r="R14" s="212"/>
      <c r="S14" s="212">
        <v>-27.7</v>
      </c>
      <c r="T14" s="212">
        <f>-J14*1%</f>
        <v>-45</v>
      </c>
      <c r="U14" s="216"/>
      <c r="V14" s="212">
        <f t="shared" ref="V14:V42" si="4">SUM(N14:U14)</f>
        <v>-72.7</v>
      </c>
      <c r="W14" s="212">
        <f t="shared" ref="W14:W42" si="5">+M14+V14-K14-L14</f>
        <v>4427.3</v>
      </c>
      <c r="X14" s="216">
        <v>43</v>
      </c>
      <c r="Y14" s="219" t="s">
        <v>215</v>
      </c>
      <c r="Z14" s="219" t="s">
        <v>223</v>
      </c>
    </row>
    <row r="15" spans="1:26" s="254" customFormat="1" ht="11.25" hidden="1" customHeight="1" x14ac:dyDescent="0.2">
      <c r="A15" s="248">
        <v>672</v>
      </c>
      <c r="B15" s="248" t="s">
        <v>216</v>
      </c>
      <c r="C15" s="249">
        <v>44552</v>
      </c>
      <c r="D15" s="248" t="s">
        <v>216</v>
      </c>
      <c r="E15" s="248" t="s">
        <v>70</v>
      </c>
      <c r="F15" s="250" t="s">
        <v>159</v>
      </c>
      <c r="G15" s="251">
        <v>6.08</v>
      </c>
      <c r="H15" s="251">
        <f t="shared" si="0"/>
        <v>0.14139534883720931</v>
      </c>
      <c r="I15" s="251">
        <f t="shared" si="1"/>
        <v>6.5041860465116281</v>
      </c>
      <c r="J15" s="251">
        <f t="shared" si="2"/>
        <v>4370.8130232558142</v>
      </c>
      <c r="K15" s="251"/>
      <c r="L15" s="251"/>
      <c r="M15" s="252">
        <f t="shared" si="3"/>
        <v>4370.8130232558142</v>
      </c>
      <c r="N15" s="251"/>
      <c r="O15" s="251"/>
      <c r="P15" s="251"/>
      <c r="Q15" s="251"/>
      <c r="R15" s="251"/>
      <c r="S15" s="251">
        <v>-575.86</v>
      </c>
      <c r="T15" s="251">
        <f>-J15*1%</f>
        <v>-43.70813023255814</v>
      </c>
      <c r="U15" s="251"/>
      <c r="V15" s="251">
        <f t="shared" si="4"/>
        <v>-619.56813023255813</v>
      </c>
      <c r="W15" s="251">
        <f t="shared" si="5"/>
        <v>3751.2448930232558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16">
        <v>96</v>
      </c>
      <c r="B16" s="216" t="s">
        <v>219</v>
      </c>
      <c r="C16" s="217">
        <v>44555</v>
      </c>
      <c r="D16" s="216" t="s">
        <v>219</v>
      </c>
      <c r="E16" s="216" t="s">
        <v>72</v>
      </c>
      <c r="F16" s="218" t="s">
        <v>159</v>
      </c>
      <c r="G16" s="212">
        <v>7.01</v>
      </c>
      <c r="H16" s="212">
        <f t="shared" si="0"/>
        <v>0.16302325581395349</v>
      </c>
      <c r="I16" s="212">
        <f t="shared" si="1"/>
        <v>7.4990697674418607</v>
      </c>
      <c r="J16" s="212">
        <f t="shared" si="2"/>
        <v>719.91069767441866</v>
      </c>
      <c r="K16" s="212"/>
      <c r="L16" s="212"/>
      <c r="M16" s="213">
        <f t="shared" si="3"/>
        <v>719.91069767441866</v>
      </c>
      <c r="N16" s="212"/>
      <c r="O16" s="212"/>
      <c r="P16" s="212"/>
      <c r="Q16" s="212"/>
      <c r="R16" s="212"/>
      <c r="S16" s="212">
        <v>-30.16</v>
      </c>
      <c r="T16" s="212">
        <f>-J16*1%</f>
        <v>-7.1991069767441864</v>
      </c>
      <c r="U16" s="212"/>
      <c r="V16" s="212">
        <f t="shared" si="4"/>
        <v>-37.359106976744187</v>
      </c>
      <c r="W16" s="212">
        <f t="shared" si="5"/>
        <v>682.55159069767444</v>
      </c>
      <c r="X16" s="216">
        <v>46</v>
      </c>
      <c r="Y16" s="219" t="s">
        <v>215</v>
      </c>
      <c r="Z16" s="219" t="s">
        <v>220</v>
      </c>
    </row>
    <row r="17" spans="1:26" s="220" customFormat="1" ht="11.25" hidden="1" customHeight="1" x14ac:dyDescent="0.2">
      <c r="A17" s="216">
        <v>144</v>
      </c>
      <c r="B17" s="216" t="s">
        <v>219</v>
      </c>
      <c r="C17" s="217">
        <v>44555</v>
      </c>
      <c r="D17" s="216" t="s">
        <v>219</v>
      </c>
      <c r="E17" s="216" t="s">
        <v>70</v>
      </c>
      <c r="F17" s="218" t="s">
        <v>159</v>
      </c>
      <c r="G17" s="212">
        <v>7.01</v>
      </c>
      <c r="H17" s="212">
        <f t="shared" si="0"/>
        <v>0.16302325581395349</v>
      </c>
      <c r="I17" s="212">
        <f t="shared" si="1"/>
        <v>7.4990697674418607</v>
      </c>
      <c r="J17" s="212">
        <f t="shared" si="2"/>
        <v>1079.8660465116279</v>
      </c>
      <c r="K17" s="212"/>
      <c r="L17" s="212"/>
      <c r="M17" s="213">
        <f t="shared" si="3"/>
        <v>1079.8660465116279</v>
      </c>
      <c r="N17" s="212"/>
      <c r="O17" s="212"/>
      <c r="P17" s="212"/>
      <c r="Q17" s="212"/>
      <c r="R17" s="212"/>
      <c r="S17" s="212"/>
      <c r="T17" s="212">
        <f>-J17*1%</f>
        <v>-10.79866046511628</v>
      </c>
      <c r="U17" s="212"/>
      <c r="V17" s="212">
        <f t="shared" si="4"/>
        <v>-10.79866046511628</v>
      </c>
      <c r="W17" s="212">
        <f t="shared" si="5"/>
        <v>1069.0673860465117</v>
      </c>
      <c r="X17" s="216">
        <v>46</v>
      </c>
      <c r="Y17" s="219" t="s">
        <v>215</v>
      </c>
      <c r="Z17" s="219" t="s">
        <v>221</v>
      </c>
    </row>
    <row r="18" spans="1:26" s="220" customFormat="1" ht="11.25" hidden="1" customHeight="1" x14ac:dyDescent="0.2">
      <c r="A18" s="216">
        <v>672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0"/>
        <v>0.16302325581395349</v>
      </c>
      <c r="I18" s="212">
        <f t="shared" si="1"/>
        <v>7.4990697674418607</v>
      </c>
      <c r="J18" s="212">
        <f t="shared" si="2"/>
        <v>5039.3748837209305</v>
      </c>
      <c r="K18" s="212"/>
      <c r="L18" s="212"/>
      <c r="M18" s="213">
        <f t="shared" si="3"/>
        <v>5039.3748837209305</v>
      </c>
      <c r="N18" s="212"/>
      <c r="O18" s="212"/>
      <c r="P18" s="212"/>
      <c r="Q18" s="212"/>
      <c r="R18" s="212"/>
      <c r="S18" s="212"/>
      <c r="T18" s="212">
        <f>-J18*1%</f>
        <v>-50.393748837209309</v>
      </c>
      <c r="U18" s="212"/>
      <c r="V18" s="212">
        <f t="shared" si="4"/>
        <v>-50.393748837209309</v>
      </c>
      <c r="W18" s="212">
        <f t="shared" si="5"/>
        <v>4988.9811348837211</v>
      </c>
      <c r="X18" s="216">
        <v>46</v>
      </c>
      <c r="Y18" s="219" t="s">
        <v>215</v>
      </c>
      <c r="Z18" s="219" t="s">
        <v>222</v>
      </c>
    </row>
    <row r="19" spans="1:26" s="220" customFormat="1" ht="11.25" hidden="1" customHeight="1" x14ac:dyDescent="0.2">
      <c r="A19" s="248">
        <v>864</v>
      </c>
      <c r="B19" s="248" t="s">
        <v>176</v>
      </c>
      <c r="C19" s="249">
        <v>44551</v>
      </c>
      <c r="D19" s="248" t="s">
        <v>176</v>
      </c>
      <c r="E19" s="248" t="s">
        <v>72</v>
      </c>
      <c r="F19" s="250" t="s">
        <v>159</v>
      </c>
      <c r="G19" s="251">
        <v>6</v>
      </c>
      <c r="H19" s="251">
        <f t="shared" si="0"/>
        <v>0.13953488372093023</v>
      </c>
      <c r="I19" s="251">
        <f t="shared" si="1"/>
        <v>6.4186046511627906</v>
      </c>
      <c r="J19" s="251">
        <f t="shared" si="2"/>
        <v>5545.6744186046508</v>
      </c>
      <c r="K19" s="251"/>
      <c r="L19" s="251"/>
      <c r="M19" s="252">
        <f t="shared" si="3"/>
        <v>5545.6744186046508</v>
      </c>
      <c r="N19" s="251">
        <v>-71.25</v>
      </c>
      <c r="O19" s="251"/>
      <c r="P19" s="251"/>
      <c r="Q19" s="251"/>
      <c r="R19" s="251"/>
      <c r="S19" s="251">
        <v>25.81</v>
      </c>
      <c r="T19" s="251">
        <f>-(864*6.25)*1%</f>
        <v>-54</v>
      </c>
      <c r="U19" s="251"/>
      <c r="V19" s="251">
        <f t="shared" si="4"/>
        <v>-99.44</v>
      </c>
      <c r="W19" s="251">
        <f t="shared" si="5"/>
        <v>5446.2344186046512</v>
      </c>
      <c r="X19" s="248">
        <v>46</v>
      </c>
      <c r="Y19" s="253" t="s">
        <v>215</v>
      </c>
      <c r="Z19" s="253" t="s">
        <v>218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0"/>
        <v>0.17395348837209304</v>
      </c>
      <c r="I20" s="212">
        <f t="shared" si="1"/>
        <v>8.0018604651162804</v>
      </c>
      <c r="J20" s="212">
        <f t="shared" si="2"/>
        <v>5761.3395348837221</v>
      </c>
      <c r="K20" s="212"/>
      <c r="L20" s="212"/>
      <c r="M20" s="213">
        <f t="shared" si="3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>
        <v>-2000</v>
      </c>
      <c r="V20" s="212">
        <f t="shared" si="4"/>
        <v>-2118.8333953488373</v>
      </c>
      <c r="W20" s="212">
        <f t="shared" si="5"/>
        <v>3642.5061395348848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0"/>
        <v>0.17906976744186046</v>
      </c>
      <c r="I21" s="212">
        <f t="shared" si="1"/>
        <v>7.6999999999999993</v>
      </c>
      <c r="J21" s="212">
        <f t="shared" si="2"/>
        <v>1139.5999999999999</v>
      </c>
      <c r="K21" s="212"/>
      <c r="L21" s="212"/>
      <c r="M21" s="213">
        <f t="shared" si="3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4"/>
        <v>-11.395999999999999</v>
      </c>
      <c r="W21" s="212">
        <f t="shared" si="5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48">
        <v>460</v>
      </c>
      <c r="B22" s="248" t="s">
        <v>217</v>
      </c>
      <c r="C22" s="249">
        <v>44552</v>
      </c>
      <c r="D22" s="248" t="s">
        <v>217</v>
      </c>
      <c r="E22" s="248" t="s">
        <v>72</v>
      </c>
      <c r="F22" s="250" t="s">
        <v>159</v>
      </c>
      <c r="G22" s="251">
        <v>5.94</v>
      </c>
      <c r="H22" s="251">
        <f t="shared" si="0"/>
        <v>0.13813953488372094</v>
      </c>
      <c r="I22" s="251">
        <f t="shared" si="1"/>
        <v>6.3544186046511628</v>
      </c>
      <c r="J22" s="251">
        <f t="shared" si="2"/>
        <v>2923.032558139535</v>
      </c>
      <c r="K22" s="251"/>
      <c r="L22" s="251"/>
      <c r="M22" s="252">
        <f t="shared" si="3"/>
        <v>2923.032558139535</v>
      </c>
      <c r="N22" s="251"/>
      <c r="O22" s="251"/>
      <c r="P22" s="251"/>
      <c r="Q22" s="251"/>
      <c r="R22" s="251"/>
      <c r="S22" s="251">
        <v>-342.1</v>
      </c>
      <c r="T22" s="251">
        <f>-J22*1%</f>
        <v>-29.230325581395352</v>
      </c>
      <c r="U22" s="251"/>
      <c r="V22" s="251">
        <f t="shared" si="4"/>
        <v>-371.33032558139536</v>
      </c>
      <c r="W22" s="251">
        <f t="shared" si="5"/>
        <v>2551.7022325581397</v>
      </c>
      <c r="X22" s="248">
        <v>46</v>
      </c>
      <c r="Y22" s="253" t="s">
        <v>215</v>
      </c>
      <c r="Z22" s="253" t="s">
        <v>213</v>
      </c>
    </row>
    <row r="23" spans="1:26" s="220" customFormat="1" ht="11.25" hidden="1" customHeight="1" x14ac:dyDescent="0.2">
      <c r="A23" s="216">
        <v>192</v>
      </c>
      <c r="B23" s="216" t="s">
        <v>217</v>
      </c>
      <c r="C23" s="217">
        <v>44553</v>
      </c>
      <c r="D23" s="216" t="s">
        <v>217</v>
      </c>
      <c r="E23" s="216" t="s">
        <v>228</v>
      </c>
      <c r="F23" s="218" t="s">
        <v>159</v>
      </c>
      <c r="G23" s="212">
        <v>5.94</v>
      </c>
      <c r="H23" s="212">
        <f t="shared" si="0"/>
        <v>0.13813953488372094</v>
      </c>
      <c r="I23" s="212">
        <f t="shared" si="1"/>
        <v>6.3544186046511628</v>
      </c>
      <c r="J23" s="212">
        <f t="shared" si="2"/>
        <v>1220.0483720930233</v>
      </c>
      <c r="K23" s="212"/>
      <c r="L23" s="212"/>
      <c r="M23" s="213">
        <f t="shared" si="3"/>
        <v>1220.0483720930233</v>
      </c>
      <c r="N23" s="212">
        <v>-71.25</v>
      </c>
      <c r="O23" s="212"/>
      <c r="P23" s="212"/>
      <c r="Q23" s="212"/>
      <c r="R23" s="212"/>
      <c r="S23" s="212">
        <v>68.64</v>
      </c>
      <c r="T23" s="212">
        <f>-J23*1%</f>
        <v>-12.200483720930233</v>
      </c>
      <c r="U23" s="212"/>
      <c r="V23" s="212">
        <f t="shared" si="4"/>
        <v>-14.810483720930232</v>
      </c>
      <c r="W23" s="212">
        <f t="shared" si="5"/>
        <v>1205.237888372093</v>
      </c>
      <c r="X23" s="216">
        <v>46</v>
      </c>
      <c r="Y23" s="219" t="s">
        <v>215</v>
      </c>
      <c r="Z23" s="219" t="s">
        <v>222</v>
      </c>
    </row>
    <row r="24" spans="1:26" s="220" customFormat="1" ht="11.25" hidden="1" customHeight="1" x14ac:dyDescent="0.2">
      <c r="A24" s="216">
        <v>300</v>
      </c>
      <c r="B24" s="216" t="s">
        <v>226</v>
      </c>
      <c r="C24" s="217">
        <v>44555</v>
      </c>
      <c r="D24" s="216" t="s">
        <v>227</v>
      </c>
      <c r="E24" s="216" t="s">
        <v>72</v>
      </c>
      <c r="F24" s="218" t="s">
        <v>159</v>
      </c>
      <c r="G24" s="212">
        <v>7.2</v>
      </c>
      <c r="H24" s="212">
        <f t="shared" si="0"/>
        <v>0.16744186046511628</v>
      </c>
      <c r="I24" s="212">
        <f t="shared" si="1"/>
        <v>7.2</v>
      </c>
      <c r="J24" s="212">
        <f t="shared" si="2"/>
        <v>2160</v>
      </c>
      <c r="K24" s="212"/>
      <c r="L24" s="212"/>
      <c r="M24" s="213">
        <f t="shared" si="3"/>
        <v>2160</v>
      </c>
      <c r="N24" s="212"/>
      <c r="O24" s="212"/>
      <c r="P24" s="212"/>
      <c r="Q24" s="212"/>
      <c r="R24" s="212"/>
      <c r="S24" s="212">
        <v>-14.25</v>
      </c>
      <c r="T24" s="212">
        <f>-J24*1%</f>
        <v>-21.6</v>
      </c>
      <c r="U24" s="212"/>
      <c r="V24" s="212">
        <f t="shared" si="4"/>
        <v>-35.85</v>
      </c>
      <c r="W24" s="212">
        <f t="shared" si="5"/>
        <v>2124.15</v>
      </c>
      <c r="X24" s="216">
        <v>43</v>
      </c>
      <c r="Y24" s="219" t="s">
        <v>215</v>
      </c>
      <c r="Z24" s="219" t="s">
        <v>223</v>
      </c>
    </row>
    <row r="25" spans="1:26" s="220" customFormat="1" ht="11.25" hidden="1" customHeight="1" x14ac:dyDescent="0.2">
      <c r="A25" s="216">
        <v>700</v>
      </c>
      <c r="B25" s="216" t="s">
        <v>197</v>
      </c>
      <c r="C25" s="217">
        <v>44552</v>
      </c>
      <c r="D25" s="216" t="s">
        <v>197</v>
      </c>
      <c r="E25" s="216" t="s">
        <v>72</v>
      </c>
      <c r="F25" s="218" t="s">
        <v>159</v>
      </c>
      <c r="G25" s="212">
        <v>5.7</v>
      </c>
      <c r="H25" s="212">
        <f t="shared" si="0"/>
        <v>0.13255813953488371</v>
      </c>
      <c r="I25" s="212">
        <f t="shared" si="1"/>
        <v>5.6999999999999993</v>
      </c>
      <c r="J25" s="212">
        <f t="shared" si="2"/>
        <v>3989.9999999999995</v>
      </c>
      <c r="K25" s="212"/>
      <c r="L25" s="212"/>
      <c r="M25" s="213">
        <f t="shared" si="3"/>
        <v>3989.9999999999995</v>
      </c>
      <c r="N25" s="212"/>
      <c r="O25" s="212"/>
      <c r="P25" s="212"/>
      <c r="Q25" s="212"/>
      <c r="R25" s="212"/>
      <c r="S25" s="212"/>
      <c r="T25" s="212"/>
      <c r="U25" s="212"/>
      <c r="V25" s="212">
        <f t="shared" si="4"/>
        <v>0</v>
      </c>
      <c r="W25" s="212">
        <f t="shared" si="5"/>
        <v>3989.9999999999995</v>
      </c>
      <c r="X25" s="216">
        <v>43</v>
      </c>
      <c r="Y25" s="219" t="s">
        <v>215</v>
      </c>
      <c r="Z25" s="219" t="s">
        <v>246</v>
      </c>
    </row>
    <row r="26" spans="1:26" s="220" customFormat="1" ht="11.25" hidden="1" customHeight="1" x14ac:dyDescent="0.2">
      <c r="A26" s="216">
        <v>0</v>
      </c>
      <c r="B26" s="216" t="s">
        <v>229</v>
      </c>
      <c r="C26" s="217">
        <v>44552</v>
      </c>
      <c r="D26" s="216" t="s">
        <v>237</v>
      </c>
      <c r="E26" s="216" t="s">
        <v>72</v>
      </c>
      <c r="F26" s="218" t="s">
        <v>159</v>
      </c>
      <c r="G26" s="212">
        <v>0</v>
      </c>
      <c r="H26" s="212">
        <f t="shared" si="0"/>
        <v>0</v>
      </c>
      <c r="I26" s="212">
        <f t="shared" si="1"/>
        <v>0</v>
      </c>
      <c r="J26" s="212">
        <f t="shared" si="2"/>
        <v>0</v>
      </c>
      <c r="K26" s="212"/>
      <c r="L26" s="212"/>
      <c r="M26" s="213">
        <f t="shared" si="3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4"/>
        <v>0</v>
      </c>
      <c r="W26" s="212">
        <f t="shared" si="5"/>
        <v>0</v>
      </c>
      <c r="X26" s="216">
        <v>43</v>
      </c>
      <c r="Y26" s="219" t="s">
        <v>215</v>
      </c>
      <c r="Z26" s="219" t="s">
        <v>246</v>
      </c>
    </row>
    <row r="27" spans="1:26" s="220" customFormat="1" ht="11.25" hidden="1" customHeight="1" x14ac:dyDescent="0.2">
      <c r="A27" s="216">
        <v>587</v>
      </c>
      <c r="B27" s="216" t="s">
        <v>203</v>
      </c>
      <c r="C27" s="217">
        <v>44553</v>
      </c>
      <c r="D27" s="216" t="s">
        <v>238</v>
      </c>
      <c r="E27" s="216" t="s">
        <v>72</v>
      </c>
      <c r="F27" s="218" t="s">
        <v>159</v>
      </c>
      <c r="G27" s="212">
        <v>6.25</v>
      </c>
      <c r="H27" s="212">
        <f t="shared" si="0"/>
        <v>0.14534883720930233</v>
      </c>
      <c r="I27" s="212">
        <f t="shared" si="1"/>
        <v>6.25</v>
      </c>
      <c r="J27" s="212">
        <f t="shared" si="2"/>
        <v>3668.75</v>
      </c>
      <c r="K27" s="212"/>
      <c r="L27" s="212"/>
      <c r="M27" s="213">
        <f t="shared" si="3"/>
        <v>3668.75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4"/>
        <v>0</v>
      </c>
      <c r="W27" s="212">
        <f t="shared" si="5"/>
        <v>3668.75</v>
      </c>
      <c r="X27" s="216">
        <v>43</v>
      </c>
      <c r="Y27" s="219" t="s">
        <v>215</v>
      </c>
      <c r="Z27" s="219" t="s">
        <v>246</v>
      </c>
    </row>
    <row r="28" spans="1:26" s="220" customFormat="1" ht="11.25" hidden="1" customHeight="1" x14ac:dyDescent="0.2">
      <c r="A28" s="216">
        <v>1015</v>
      </c>
      <c r="B28" s="218" t="s">
        <v>230</v>
      </c>
      <c r="C28" s="217">
        <v>44553</v>
      </c>
      <c r="D28" s="218" t="s">
        <v>239</v>
      </c>
      <c r="E28" s="216" t="s">
        <v>72</v>
      </c>
      <c r="F28" s="218" t="s">
        <v>159</v>
      </c>
      <c r="G28" s="212">
        <v>6</v>
      </c>
      <c r="H28" s="212">
        <f t="shared" si="0"/>
        <v>0.13953488372093023</v>
      </c>
      <c r="I28" s="212">
        <f t="shared" si="1"/>
        <v>6</v>
      </c>
      <c r="J28" s="212">
        <f t="shared" si="2"/>
        <v>6090</v>
      </c>
      <c r="K28" s="212"/>
      <c r="L28" s="212"/>
      <c r="M28" s="213">
        <f t="shared" si="3"/>
        <v>6090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4"/>
        <v>0</v>
      </c>
      <c r="W28" s="212">
        <f t="shared" si="5"/>
        <v>6090</v>
      </c>
      <c r="X28" s="216">
        <v>43</v>
      </c>
      <c r="Y28" s="219" t="s">
        <v>215</v>
      </c>
      <c r="Z28" s="219" t="s">
        <v>246</v>
      </c>
    </row>
    <row r="29" spans="1:26" s="220" customFormat="1" ht="11.25" hidden="1" customHeight="1" x14ac:dyDescent="0.2">
      <c r="A29" s="216">
        <v>154</v>
      </c>
      <c r="B29" s="216" t="s">
        <v>230</v>
      </c>
      <c r="C29" s="217">
        <v>44553</v>
      </c>
      <c r="D29" s="216" t="s">
        <v>239</v>
      </c>
      <c r="E29" s="216" t="s">
        <v>72</v>
      </c>
      <c r="F29" s="218" t="s">
        <v>159</v>
      </c>
      <c r="G29" s="212">
        <v>6</v>
      </c>
      <c r="H29" s="212">
        <f t="shared" si="0"/>
        <v>0.13953488372093023</v>
      </c>
      <c r="I29" s="212">
        <f t="shared" si="1"/>
        <v>6</v>
      </c>
      <c r="J29" s="212">
        <f t="shared" si="2"/>
        <v>924</v>
      </c>
      <c r="K29" s="212"/>
      <c r="L29" s="212"/>
      <c r="M29" s="213">
        <f t="shared" si="3"/>
        <v>924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4"/>
        <v>0</v>
      </c>
      <c r="W29" s="212">
        <f t="shared" si="5"/>
        <v>924</v>
      </c>
      <c r="X29" s="216">
        <v>43</v>
      </c>
      <c r="Y29" s="219" t="s">
        <v>215</v>
      </c>
      <c r="Z29" s="219" t="s">
        <v>246</v>
      </c>
    </row>
    <row r="30" spans="1:26" s="220" customFormat="1" ht="11.25" hidden="1" customHeight="1" x14ac:dyDescent="0.2">
      <c r="A30" s="216">
        <v>60</v>
      </c>
      <c r="B30" s="216" t="s">
        <v>231</v>
      </c>
      <c r="C30" s="217">
        <v>44553</v>
      </c>
      <c r="D30" s="216" t="s">
        <v>62</v>
      </c>
      <c r="E30" s="216" t="s">
        <v>72</v>
      </c>
      <c r="F30" s="218" t="s">
        <v>159</v>
      </c>
      <c r="G30" s="212">
        <v>6</v>
      </c>
      <c r="H30" s="212">
        <f t="shared" si="0"/>
        <v>0.13953488372093023</v>
      </c>
      <c r="I30" s="212">
        <f t="shared" si="1"/>
        <v>6</v>
      </c>
      <c r="J30" s="212">
        <f t="shared" si="2"/>
        <v>360</v>
      </c>
      <c r="K30" s="212"/>
      <c r="L30" s="212"/>
      <c r="M30" s="213">
        <f t="shared" si="3"/>
        <v>360</v>
      </c>
      <c r="N30" s="212">
        <v>-71.25</v>
      </c>
      <c r="O30" s="212"/>
      <c r="P30" s="212"/>
      <c r="Q30" s="212"/>
      <c r="R30" s="212"/>
      <c r="S30" s="212">
        <v>-50.03</v>
      </c>
      <c r="T30" s="212">
        <v>-50.56</v>
      </c>
      <c r="U30" s="212"/>
      <c r="V30" s="212">
        <f t="shared" si="4"/>
        <v>-171.84</v>
      </c>
      <c r="W30" s="212">
        <f t="shared" si="5"/>
        <v>188.16</v>
      </c>
      <c r="X30" s="216">
        <v>43</v>
      </c>
      <c r="Y30" s="219" t="s">
        <v>215</v>
      </c>
      <c r="Z30" s="219" t="s">
        <v>246</v>
      </c>
    </row>
    <row r="31" spans="1:26" s="220" customFormat="1" ht="11.25" hidden="1" customHeight="1" x14ac:dyDescent="0.2">
      <c r="A31" s="216">
        <v>250</v>
      </c>
      <c r="B31" s="216" t="s">
        <v>232</v>
      </c>
      <c r="C31" s="217">
        <v>44553</v>
      </c>
      <c r="D31" s="216" t="s">
        <v>62</v>
      </c>
      <c r="E31" s="216" t="s">
        <v>72</v>
      </c>
      <c r="F31" s="218" t="s">
        <v>159</v>
      </c>
      <c r="G31" s="212">
        <v>6</v>
      </c>
      <c r="H31" s="212">
        <f t="shared" si="0"/>
        <v>0.13953488372093023</v>
      </c>
      <c r="I31" s="212">
        <f t="shared" si="1"/>
        <v>6</v>
      </c>
      <c r="J31" s="212">
        <f t="shared" si="2"/>
        <v>1500</v>
      </c>
      <c r="K31" s="212"/>
      <c r="L31" s="212"/>
      <c r="M31" s="213">
        <f t="shared" si="3"/>
        <v>1500</v>
      </c>
      <c r="N31" s="212">
        <v>-71.25</v>
      </c>
      <c r="O31" s="212"/>
      <c r="P31" s="212"/>
      <c r="Q31" s="212"/>
      <c r="R31" s="212"/>
      <c r="S31" s="212"/>
      <c r="T31" s="212"/>
      <c r="U31" s="212"/>
      <c r="V31" s="212">
        <f t="shared" si="4"/>
        <v>-71.25</v>
      </c>
      <c r="W31" s="212">
        <f t="shared" si="5"/>
        <v>1428.75</v>
      </c>
      <c r="X31" s="216">
        <v>43</v>
      </c>
      <c r="Y31" s="219" t="s">
        <v>215</v>
      </c>
      <c r="Z31" s="219" t="s">
        <v>246</v>
      </c>
    </row>
    <row r="32" spans="1:26" s="220" customFormat="1" ht="11.25" hidden="1" customHeight="1" x14ac:dyDescent="0.2">
      <c r="A32" s="216">
        <v>499</v>
      </c>
      <c r="B32" s="216" t="s">
        <v>233</v>
      </c>
      <c r="C32" s="217">
        <v>44553</v>
      </c>
      <c r="D32" s="216" t="s">
        <v>62</v>
      </c>
      <c r="E32" s="216" t="s">
        <v>72</v>
      </c>
      <c r="F32" s="218" t="s">
        <v>159</v>
      </c>
      <c r="G32" s="212">
        <v>6</v>
      </c>
      <c r="H32" s="212">
        <f t="shared" si="0"/>
        <v>0.13953488372093023</v>
      </c>
      <c r="I32" s="212">
        <f t="shared" si="1"/>
        <v>6</v>
      </c>
      <c r="J32" s="212">
        <f t="shared" si="2"/>
        <v>2994</v>
      </c>
      <c r="K32" s="212"/>
      <c r="L32" s="212"/>
      <c r="M32" s="213">
        <f t="shared" si="3"/>
        <v>2994</v>
      </c>
      <c r="N32" s="212">
        <v>-71.25</v>
      </c>
      <c r="O32" s="212"/>
      <c r="P32" s="212"/>
      <c r="Q32" s="212"/>
      <c r="R32" s="212"/>
      <c r="S32" s="212"/>
      <c r="T32" s="212"/>
      <c r="U32" s="212"/>
      <c r="V32" s="212">
        <f t="shared" si="4"/>
        <v>-71.25</v>
      </c>
      <c r="W32" s="212">
        <f t="shared" si="5"/>
        <v>2922.75</v>
      </c>
      <c r="X32" s="216">
        <v>43</v>
      </c>
      <c r="Y32" s="219" t="s">
        <v>215</v>
      </c>
      <c r="Z32" s="219" t="s">
        <v>246</v>
      </c>
    </row>
    <row r="33" spans="1:26" s="220" customFormat="1" ht="11.25" hidden="1" customHeight="1" x14ac:dyDescent="0.2">
      <c r="A33" s="216">
        <v>720</v>
      </c>
      <c r="B33" s="216" t="s">
        <v>48</v>
      </c>
      <c r="C33" s="217">
        <v>44553</v>
      </c>
      <c r="D33" s="216" t="s">
        <v>240</v>
      </c>
      <c r="E33" s="216" t="s">
        <v>70</v>
      </c>
      <c r="F33" s="218" t="s">
        <v>159</v>
      </c>
      <c r="G33" s="212">
        <v>6.08</v>
      </c>
      <c r="H33" s="212">
        <f t="shared" si="0"/>
        <v>0.14139534883720931</v>
      </c>
      <c r="I33" s="212">
        <f t="shared" si="1"/>
        <v>6.5041860465116281</v>
      </c>
      <c r="J33" s="212">
        <f t="shared" si="2"/>
        <v>4683.013953488372</v>
      </c>
      <c r="K33" s="212"/>
      <c r="L33" s="212"/>
      <c r="M33" s="213">
        <f t="shared" si="3"/>
        <v>4683.013953488372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4"/>
        <v>0</v>
      </c>
      <c r="W33" s="212">
        <f t="shared" si="5"/>
        <v>4683.013953488372</v>
      </c>
      <c r="X33" s="216">
        <v>46</v>
      </c>
      <c r="Y33" s="219" t="s">
        <v>215</v>
      </c>
      <c r="Z33" s="219" t="s">
        <v>166</v>
      </c>
    </row>
    <row r="34" spans="1:26" s="220" customFormat="1" ht="11.25" hidden="1" customHeight="1" x14ac:dyDescent="0.2">
      <c r="A34" s="216">
        <v>864</v>
      </c>
      <c r="B34" s="216" t="s">
        <v>107</v>
      </c>
      <c r="C34" s="217">
        <v>44553</v>
      </c>
      <c r="D34" s="216" t="s">
        <v>107</v>
      </c>
      <c r="E34" s="216" t="s">
        <v>70</v>
      </c>
      <c r="F34" s="218" t="s">
        <v>159</v>
      </c>
      <c r="G34" s="212">
        <v>6.26</v>
      </c>
      <c r="H34" s="212">
        <f t="shared" si="0"/>
        <v>0.14558139534883721</v>
      </c>
      <c r="I34" s="212">
        <f t="shared" si="1"/>
        <v>6.6967441860465113</v>
      </c>
      <c r="J34" s="212">
        <f t="shared" si="2"/>
        <v>5785.986976744186</v>
      </c>
      <c r="K34" s="212"/>
      <c r="L34" s="212"/>
      <c r="M34" s="213">
        <f t="shared" si="3"/>
        <v>5785.986976744186</v>
      </c>
      <c r="N34" s="212">
        <v>-71.25</v>
      </c>
      <c r="O34" s="212"/>
      <c r="P34" s="212"/>
      <c r="Q34" s="212"/>
      <c r="R34" s="212"/>
      <c r="S34" s="212">
        <v>-45.06</v>
      </c>
      <c r="T34" s="212">
        <v>-54</v>
      </c>
      <c r="U34" s="212"/>
      <c r="V34" s="212">
        <f t="shared" si="4"/>
        <v>-170.31</v>
      </c>
      <c r="W34" s="212">
        <f t="shared" si="5"/>
        <v>5615.6769767441856</v>
      </c>
      <c r="X34" s="216">
        <v>46</v>
      </c>
      <c r="Y34" s="219" t="s">
        <v>215</v>
      </c>
      <c r="Z34" s="219" t="s">
        <v>166</v>
      </c>
    </row>
    <row r="35" spans="1:26" s="220" customFormat="1" ht="11.25" hidden="1" customHeight="1" x14ac:dyDescent="0.2">
      <c r="A35" s="216">
        <v>327</v>
      </c>
      <c r="B35" s="216" t="s">
        <v>203</v>
      </c>
      <c r="C35" s="217">
        <v>44554</v>
      </c>
      <c r="D35" s="216" t="s">
        <v>238</v>
      </c>
      <c r="E35" s="216" t="s">
        <v>72</v>
      </c>
      <c r="F35" s="218" t="s">
        <v>159</v>
      </c>
      <c r="G35" s="212">
        <v>6.25</v>
      </c>
      <c r="H35" s="212">
        <f t="shared" si="0"/>
        <v>0.14534883720930233</v>
      </c>
      <c r="I35" s="212">
        <f t="shared" si="1"/>
        <v>6.25</v>
      </c>
      <c r="J35" s="212">
        <f t="shared" si="2"/>
        <v>2043.75</v>
      </c>
      <c r="K35" s="212"/>
      <c r="L35" s="212"/>
      <c r="M35" s="213">
        <f t="shared" si="3"/>
        <v>2043.75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4"/>
        <v>0</v>
      </c>
      <c r="W35" s="212">
        <f t="shared" si="5"/>
        <v>2043.75</v>
      </c>
      <c r="X35" s="216">
        <v>43</v>
      </c>
      <c r="Y35" s="219" t="s">
        <v>215</v>
      </c>
      <c r="Z35" s="219" t="s">
        <v>246</v>
      </c>
    </row>
    <row r="36" spans="1:26" s="220" customFormat="1" ht="11.25" hidden="1" customHeight="1" x14ac:dyDescent="0.2">
      <c r="A36" s="216">
        <v>214</v>
      </c>
      <c r="B36" s="218" t="s">
        <v>54</v>
      </c>
      <c r="C36" s="217">
        <v>44554</v>
      </c>
      <c r="D36" s="218" t="s">
        <v>54</v>
      </c>
      <c r="E36" s="216" t="s">
        <v>72</v>
      </c>
      <c r="F36" s="218" t="s">
        <v>159</v>
      </c>
      <c r="G36" s="212">
        <v>6</v>
      </c>
      <c r="H36" s="212">
        <f t="shared" si="0"/>
        <v>0.13953488372093023</v>
      </c>
      <c r="I36" s="212">
        <f t="shared" si="1"/>
        <v>6</v>
      </c>
      <c r="J36" s="212">
        <f t="shared" si="2"/>
        <v>1284</v>
      </c>
      <c r="K36" s="212"/>
      <c r="L36" s="212"/>
      <c r="M36" s="213">
        <f t="shared" si="3"/>
        <v>1284</v>
      </c>
      <c r="N36" s="212"/>
      <c r="O36" s="212"/>
      <c r="P36" s="212"/>
      <c r="Q36" s="212"/>
      <c r="R36" s="212"/>
      <c r="S36" s="212"/>
      <c r="T36" s="212"/>
      <c r="U36" s="212"/>
      <c r="V36" s="212">
        <f t="shared" si="4"/>
        <v>0</v>
      </c>
      <c r="W36" s="212">
        <f t="shared" si="5"/>
        <v>1284</v>
      </c>
      <c r="X36" s="216">
        <v>43</v>
      </c>
      <c r="Y36" s="219" t="s">
        <v>215</v>
      </c>
      <c r="Z36" s="219" t="s">
        <v>246</v>
      </c>
    </row>
    <row r="37" spans="1:26" s="220" customFormat="1" ht="11.25" hidden="1" customHeight="1" x14ac:dyDescent="0.2">
      <c r="A37" s="216">
        <v>0</v>
      </c>
      <c r="B37" s="216" t="s">
        <v>234</v>
      </c>
      <c r="C37" s="217">
        <v>44554</v>
      </c>
      <c r="D37" s="216" t="s">
        <v>241</v>
      </c>
      <c r="E37" s="216" t="s">
        <v>72</v>
      </c>
      <c r="F37" s="218" t="s">
        <v>159</v>
      </c>
      <c r="G37" s="212">
        <v>6</v>
      </c>
      <c r="H37" s="212">
        <f t="shared" si="0"/>
        <v>0.13953488372093023</v>
      </c>
      <c r="I37" s="212">
        <f t="shared" si="1"/>
        <v>6</v>
      </c>
      <c r="J37" s="212">
        <f t="shared" si="2"/>
        <v>0</v>
      </c>
      <c r="K37" s="212"/>
      <c r="L37" s="212"/>
      <c r="M37" s="213">
        <f t="shared" si="3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4"/>
        <v>0</v>
      </c>
      <c r="W37" s="212">
        <f t="shared" si="5"/>
        <v>0</v>
      </c>
      <c r="X37" s="216">
        <v>43</v>
      </c>
      <c r="Y37" s="219" t="s">
        <v>215</v>
      </c>
      <c r="Z37" s="219" t="s">
        <v>246</v>
      </c>
    </row>
    <row r="38" spans="1:26" s="220" customFormat="1" ht="11.25" hidden="1" customHeight="1" x14ac:dyDescent="0.2">
      <c r="A38" s="216">
        <v>250</v>
      </c>
      <c r="B38" s="216" t="s">
        <v>235</v>
      </c>
      <c r="C38" s="217">
        <v>44554</v>
      </c>
      <c r="D38" s="216" t="s">
        <v>238</v>
      </c>
      <c r="E38" s="216" t="s">
        <v>72</v>
      </c>
      <c r="F38" s="218" t="s">
        <v>159</v>
      </c>
      <c r="G38" s="212">
        <v>6</v>
      </c>
      <c r="H38" s="212">
        <f t="shared" si="0"/>
        <v>0.13953488372093023</v>
      </c>
      <c r="I38" s="212">
        <f t="shared" si="1"/>
        <v>6</v>
      </c>
      <c r="J38" s="212">
        <f t="shared" si="2"/>
        <v>1500</v>
      </c>
      <c r="K38" s="212"/>
      <c r="L38" s="212"/>
      <c r="M38" s="213">
        <f t="shared" si="3"/>
        <v>1500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4"/>
        <v>0</v>
      </c>
      <c r="W38" s="212">
        <f t="shared" si="5"/>
        <v>1500</v>
      </c>
      <c r="X38" s="216">
        <v>43</v>
      </c>
      <c r="Y38" s="219" t="s">
        <v>215</v>
      </c>
      <c r="Z38" s="219" t="s">
        <v>246</v>
      </c>
    </row>
    <row r="39" spans="1:26" s="220" customFormat="1" ht="11.25" hidden="1" customHeight="1" x14ac:dyDescent="0.2">
      <c r="A39" s="216">
        <v>2016</v>
      </c>
      <c r="B39" s="216" t="s">
        <v>203</v>
      </c>
      <c r="C39" s="217">
        <v>44554</v>
      </c>
      <c r="D39" s="216" t="s">
        <v>238</v>
      </c>
      <c r="E39" s="216" t="s">
        <v>245</v>
      </c>
      <c r="F39" s="218" t="s">
        <v>159</v>
      </c>
      <c r="G39" s="212">
        <v>6.36</v>
      </c>
      <c r="H39" s="212">
        <f t="shared" si="0"/>
        <v>0.14790697674418604</v>
      </c>
      <c r="I39" s="212">
        <f t="shared" si="1"/>
        <v>6.8037209302325579</v>
      </c>
      <c r="J39" s="212">
        <f t="shared" si="2"/>
        <v>13716.301395348837</v>
      </c>
      <c r="K39" s="212"/>
      <c r="L39" s="212"/>
      <c r="M39" s="213">
        <f t="shared" si="3"/>
        <v>13716.301395348837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4"/>
        <v>0</v>
      </c>
      <c r="W39" s="212">
        <f t="shared" si="5"/>
        <v>13716.301395348837</v>
      </c>
      <c r="X39" s="216">
        <v>46</v>
      </c>
      <c r="Y39" s="219" t="s">
        <v>215</v>
      </c>
      <c r="Z39" s="219" t="s">
        <v>247</v>
      </c>
    </row>
    <row r="40" spans="1:26" s="220" customFormat="1" ht="11.25" hidden="1" customHeight="1" x14ac:dyDescent="0.2">
      <c r="A40" s="216">
        <v>240</v>
      </c>
      <c r="B40" s="218" t="s">
        <v>236</v>
      </c>
      <c r="C40" s="217">
        <v>44554</v>
      </c>
      <c r="D40" s="218" t="s">
        <v>242</v>
      </c>
      <c r="E40" s="216" t="s">
        <v>245</v>
      </c>
      <c r="F40" s="218" t="s">
        <v>159</v>
      </c>
      <c r="G40" s="212">
        <v>5.89</v>
      </c>
      <c r="H40" s="212">
        <f t="shared" si="0"/>
        <v>0.1369767441860465</v>
      </c>
      <c r="I40" s="212">
        <f t="shared" si="1"/>
        <v>6.3009302325581391</v>
      </c>
      <c r="J40" s="212">
        <f t="shared" si="2"/>
        <v>1512.2232558139533</v>
      </c>
      <c r="K40" s="212"/>
      <c r="L40" s="212"/>
      <c r="M40" s="213">
        <f t="shared" si="3"/>
        <v>1512.2232558139533</v>
      </c>
      <c r="N40" s="212">
        <v>-71.25</v>
      </c>
      <c r="O40" s="212"/>
      <c r="P40" s="212"/>
      <c r="Q40" s="212"/>
      <c r="R40" s="212">
        <v>0</v>
      </c>
      <c r="S40" s="212">
        <v>-130.03</v>
      </c>
      <c r="T40" s="212">
        <v>-15</v>
      </c>
      <c r="U40" s="212"/>
      <c r="V40" s="212">
        <f t="shared" si="4"/>
        <v>-216.28</v>
      </c>
      <c r="W40" s="212">
        <f t="shared" si="5"/>
        <v>1295.9432558139533</v>
      </c>
      <c r="X40" s="216">
        <v>46</v>
      </c>
      <c r="Y40" s="219" t="s">
        <v>215</v>
      </c>
      <c r="Z40" s="219" t="s">
        <v>247</v>
      </c>
    </row>
    <row r="41" spans="1:26" s="220" customFormat="1" ht="11.25" customHeight="1" x14ac:dyDescent="0.2">
      <c r="A41" s="216">
        <v>281</v>
      </c>
      <c r="B41" s="216" t="s">
        <v>199</v>
      </c>
      <c r="C41" s="217">
        <v>44554</v>
      </c>
      <c r="D41" s="216" t="s">
        <v>243</v>
      </c>
      <c r="E41" s="216" t="s">
        <v>245</v>
      </c>
      <c r="F41" s="218" t="s">
        <v>159</v>
      </c>
      <c r="G41" s="212">
        <v>5.89</v>
      </c>
      <c r="H41" s="212">
        <f t="shared" si="0"/>
        <v>0.1369767441860465</v>
      </c>
      <c r="I41" s="212">
        <f t="shared" si="1"/>
        <v>6.3009302325581391</v>
      </c>
      <c r="J41" s="212">
        <f t="shared" si="2"/>
        <v>1770.5613953488371</v>
      </c>
      <c r="K41" s="212"/>
      <c r="L41" s="212"/>
      <c r="M41" s="213">
        <f t="shared" si="3"/>
        <v>1770.5613953488371</v>
      </c>
      <c r="N41" s="212">
        <v>-32.619999999999997</v>
      </c>
      <c r="O41" s="212"/>
      <c r="P41" s="212"/>
      <c r="Q41" s="212"/>
      <c r="R41" s="212"/>
      <c r="S41" s="212">
        <v>-34.28</v>
      </c>
      <c r="T41" s="212">
        <v>-17.559999999999999</v>
      </c>
      <c r="U41" s="212"/>
      <c r="V41" s="212">
        <f t="shared" si="4"/>
        <v>-84.460000000000008</v>
      </c>
      <c r="W41" s="212">
        <f t="shared" si="5"/>
        <v>1686.1013953488371</v>
      </c>
      <c r="X41" s="216">
        <v>46</v>
      </c>
      <c r="Y41" s="219" t="s">
        <v>215</v>
      </c>
      <c r="Z41" s="219" t="s">
        <v>166</v>
      </c>
    </row>
    <row r="42" spans="1:26" s="220" customFormat="1" ht="11.25" hidden="1" customHeight="1" x14ac:dyDescent="0.2">
      <c r="A42" s="216">
        <v>199</v>
      </c>
      <c r="B42" s="216" t="s">
        <v>200</v>
      </c>
      <c r="C42" s="217">
        <v>44554</v>
      </c>
      <c r="D42" s="216" t="s">
        <v>244</v>
      </c>
      <c r="E42" s="216" t="s">
        <v>245</v>
      </c>
      <c r="F42" s="218" t="s">
        <v>159</v>
      </c>
      <c r="G42" s="212">
        <v>5.89</v>
      </c>
      <c r="H42" s="212">
        <f t="shared" si="0"/>
        <v>0.1369767441860465</v>
      </c>
      <c r="I42" s="212">
        <f t="shared" si="1"/>
        <v>6.3009302325581391</v>
      </c>
      <c r="J42" s="212">
        <f t="shared" si="2"/>
        <v>1253.8851162790697</v>
      </c>
      <c r="K42" s="212"/>
      <c r="L42" s="212"/>
      <c r="M42" s="213">
        <f t="shared" si="3"/>
        <v>1253.8851162790697</v>
      </c>
      <c r="N42" s="212"/>
      <c r="O42" s="212"/>
      <c r="P42" s="212"/>
      <c r="Q42" s="212"/>
      <c r="R42" s="212"/>
      <c r="S42" s="212"/>
      <c r="T42" s="212"/>
      <c r="U42" s="212"/>
      <c r="V42" s="212">
        <f t="shared" si="4"/>
        <v>0</v>
      </c>
      <c r="W42" s="212">
        <f t="shared" si="5"/>
        <v>1253.8851162790697</v>
      </c>
      <c r="X42" s="216">
        <v>46</v>
      </c>
      <c r="Y42" s="219" t="s">
        <v>215</v>
      </c>
      <c r="Z42" s="219" t="s">
        <v>166</v>
      </c>
    </row>
    <row r="43" spans="1:26" s="188" customFormat="1" ht="13.5" thickBot="1" x14ac:dyDescent="0.25">
      <c r="A43" s="129">
        <f>SUBTOTAL(9,A14:A42)</f>
        <v>281</v>
      </c>
      <c r="B43" s="287" t="s">
        <v>26</v>
      </c>
      <c r="C43" s="288"/>
      <c r="D43" s="288"/>
      <c r="E43" s="288"/>
      <c r="F43" s="288"/>
      <c r="G43" s="288"/>
      <c r="H43" s="288"/>
      <c r="I43" s="130">
        <f>J43/A43</f>
        <v>6.3009302325581391</v>
      </c>
      <c r="J43" s="130">
        <f t="shared" ref="J43:W43" si="6">SUBTOTAL(9,J14:J42)</f>
        <v>1770.5613953488371</v>
      </c>
      <c r="K43" s="130">
        <f t="shared" si="6"/>
        <v>0</v>
      </c>
      <c r="L43" s="130">
        <f t="shared" si="6"/>
        <v>0</v>
      </c>
      <c r="M43" s="130">
        <f t="shared" si="6"/>
        <v>1770.5613953488371</v>
      </c>
      <c r="N43" s="130">
        <f t="shared" si="6"/>
        <v>-32.619999999999997</v>
      </c>
      <c r="O43" s="130">
        <f t="shared" si="6"/>
        <v>0</v>
      </c>
      <c r="P43" s="130">
        <f t="shared" si="6"/>
        <v>0</v>
      </c>
      <c r="Q43" s="130">
        <f t="shared" si="6"/>
        <v>0</v>
      </c>
      <c r="R43" s="130">
        <f t="shared" si="6"/>
        <v>0</v>
      </c>
      <c r="S43" s="130">
        <f t="shared" si="6"/>
        <v>-34.28</v>
      </c>
      <c r="T43" s="130">
        <f t="shared" si="6"/>
        <v>-17.559999999999999</v>
      </c>
      <c r="U43" s="130">
        <f t="shared" si="6"/>
        <v>0</v>
      </c>
      <c r="V43" s="203">
        <f t="shared" si="6"/>
        <v>-84.460000000000008</v>
      </c>
      <c r="W43" s="203">
        <f t="shared" si="6"/>
        <v>1686.1013953488371</v>
      </c>
      <c r="X43" s="295"/>
      <c r="Y43" s="296"/>
      <c r="Z43" s="296"/>
    </row>
    <row r="44" spans="1:26" x14ac:dyDescent="0.25">
      <c r="A44" s="262"/>
      <c r="B44" s="262"/>
      <c r="C44" s="262"/>
      <c r="D44" s="262"/>
      <c r="E44" s="262"/>
      <c r="F44" s="262"/>
      <c r="G44" s="103"/>
      <c r="H44" s="262"/>
      <c r="I44" s="262"/>
      <c r="J44" s="262"/>
      <c r="K44" s="262"/>
      <c r="L44" s="262"/>
      <c r="M44" s="103"/>
      <c r="N44" s="262"/>
      <c r="O44" s="262"/>
      <c r="P44" s="262"/>
      <c r="Q44" s="262"/>
      <c r="R44" s="262"/>
      <c r="S44" s="104"/>
      <c r="T44" s="262"/>
      <c r="U44" s="262"/>
      <c r="V44" s="105"/>
      <c r="W44" s="262"/>
      <c r="X44" s="262"/>
    </row>
    <row r="45" spans="1:26" x14ac:dyDescent="0.25">
      <c r="A45" s="149" t="e">
        <f>+#REF!+#REF!+#REF!+#REF!+#REF!+#REF!+#REF!+#REF!+#REF!+#REF!+#REF!+#REF!+#REF!+#REF!+#REF!+#REF!+#REF!+#REF!+#REF!+#REF!+#REF!</f>
        <v>#REF!</v>
      </c>
      <c r="B45" s="262"/>
      <c r="C45" s="262"/>
      <c r="D45" s="262"/>
      <c r="E45" s="262"/>
      <c r="F45" s="262"/>
      <c r="G45" s="103"/>
      <c r="H45" s="262"/>
      <c r="I45" s="262"/>
      <c r="J45" s="106" t="e">
        <f>+#REF!+#REF!+#REF!+#REF!+#REF!+#REF!+#REF!+#REF!+#REF!+#REF!+#REF!+#REF!+#REF!+#REF!+#REF!+#REF!+#REF!+#REF!+#REF!+#REF!+#REF!</f>
        <v>#REF!</v>
      </c>
      <c r="K45" s="106" t="e">
        <f>+#REF!+#REF!+#REF!+#REF!+#REF!+#REF!+#REF!+#REF!+#REF!+#REF!+#REF!+#REF!+#REF!+#REF!+#REF!+#REF!+#REF!+#REF!+#REF!+#REF!+#REF!</f>
        <v>#REF!</v>
      </c>
      <c r="L45" s="106" t="e">
        <f>+#REF!+#REF!+#REF!+#REF!+#REF!+#REF!+#REF!+#REF!+#REF!+#REF!+#REF!+#REF!+#REF!+#REF!+#REF!+#REF!+#REF!+#REF!+#REF!+#REF!+#REF!</f>
        <v>#REF!</v>
      </c>
      <c r="M45" s="106" t="e">
        <f>+#REF!+#REF!+#REF!+#REF!+#REF!+#REF!+#REF!+#REF!+#REF!+#REF!+#REF!+#REF!+#REF!+#REF!+#REF!+#REF!+#REF!+#REF!+#REF!+#REF!+#REF!</f>
        <v>#REF!</v>
      </c>
      <c r="N45" s="106" t="e">
        <f>+#REF!+#REF!+#REF!+#REF!+#REF!+#REF!+#REF!+#REF!+#REF!+#REF!+#REF!+#REF!+#REF!+#REF!+#REF!+#REF!+#REF!+#REF!+#REF!+#REF!+#REF!</f>
        <v>#REF!</v>
      </c>
      <c r="O45" s="106" t="e">
        <f>+#REF!+#REF!+#REF!+#REF!+#REF!+#REF!+#REF!+#REF!+#REF!+#REF!+#REF!+#REF!+#REF!+#REF!+#REF!+#REF!+#REF!+#REF!+#REF!+#REF!+#REF!</f>
        <v>#REF!</v>
      </c>
      <c r="P45" s="106" t="e">
        <f>+#REF!+#REF!+#REF!+#REF!+#REF!+#REF!+#REF!+#REF!+#REF!+#REF!+#REF!+#REF!+#REF!+#REF!+#REF!+#REF!+#REF!+#REF!+#REF!+#REF!+#REF!</f>
        <v>#REF!</v>
      </c>
      <c r="Q45" s="106" t="e">
        <f>+#REF!+#REF!+#REF!+#REF!+#REF!+#REF!+#REF!+#REF!+#REF!+#REF!+#REF!+#REF!+#REF!+#REF!+#REF!+#REF!+#REF!+#REF!+#REF!+#REF!+#REF!</f>
        <v>#REF!</v>
      </c>
      <c r="R45" s="106" t="e">
        <f>+#REF!+#REF!+#REF!+#REF!+#REF!+#REF!+#REF!+#REF!+#REF!+#REF!+#REF!+#REF!+#REF!+#REF!+#REF!+#REF!+#REF!+#REF!+#REF!+#REF!+#REF!</f>
        <v>#REF!</v>
      </c>
      <c r="S45" s="106" t="e">
        <f>+#REF!+#REF!+#REF!+#REF!+#REF!+#REF!+#REF!+#REF!+#REF!+#REF!+#REF!+#REF!+#REF!+#REF!+#REF!+#REF!+#REF!+#REF!+#REF!+#REF!+#REF!</f>
        <v>#REF!</v>
      </c>
      <c r="T45" s="106" t="e">
        <f>+#REF!+#REF!+#REF!+#REF!+#REF!+#REF!+#REF!+#REF!+#REF!+#REF!+#REF!+#REF!+#REF!+#REF!+#REF!+#REF!+#REF!+#REF!+#REF!+#REF!+#REF!</f>
        <v>#REF!</v>
      </c>
      <c r="U45" s="106" t="e">
        <f>+#REF!+#REF!+#REF!+#REF!+#REF!+#REF!+#REF!+#REF!+#REF!+#REF!+#REF!+#REF!+#REF!+#REF!+#REF!+#REF!+#REF!+#REF!+#REF!+#REF!+#REF!</f>
        <v>#REF!</v>
      </c>
      <c r="V45" s="106" t="e">
        <f>+#REF!+#REF!+#REF!+#REF!+#REF!+#REF!+#REF!+#REF!+#REF!+#REF!+#REF!+#REF!+#REF!+#REF!+#REF!+#REF!+#REF!+#REF!+#REF!+#REF!+#REF!</f>
        <v>#REF!</v>
      </c>
      <c r="W45" s="106" t="e">
        <f>+#REF!+#REF!+#REF!+#REF!+#REF!+#REF!+#REF!+#REF!+#REF!+#REF!+#REF!+#REF!+#REF!+#REF!+#REF!+#REF!+#REF!+#REF!+#REF!+#REF!+#REF!</f>
        <v>#REF!</v>
      </c>
      <c r="X45" s="262"/>
    </row>
    <row r="46" spans="1:26" x14ac:dyDescent="0.25">
      <c r="A46" s="149" t="e">
        <f>+A43-A45</f>
        <v>#REF!</v>
      </c>
      <c r="B46" s="262"/>
      <c r="C46" s="262"/>
      <c r="D46" s="262"/>
      <c r="E46" s="262"/>
      <c r="F46" s="262"/>
      <c r="G46" s="103"/>
      <c r="H46" s="262"/>
      <c r="I46" s="262"/>
      <c r="J46" s="106" t="e">
        <f>+J45-J43</f>
        <v>#REF!</v>
      </c>
      <c r="K46" s="106" t="e">
        <f t="shared" ref="K46:W46" si="7">+K45-K43</f>
        <v>#REF!</v>
      </c>
      <c r="L46" s="106" t="e">
        <f t="shared" si="7"/>
        <v>#REF!</v>
      </c>
      <c r="M46" s="106" t="e">
        <f t="shared" si="7"/>
        <v>#REF!</v>
      </c>
      <c r="N46" s="106" t="e">
        <f t="shared" si="7"/>
        <v>#REF!</v>
      </c>
      <c r="O46" s="106" t="e">
        <f t="shared" si="7"/>
        <v>#REF!</v>
      </c>
      <c r="P46" s="106" t="e">
        <f t="shared" si="7"/>
        <v>#REF!</v>
      </c>
      <c r="Q46" s="106" t="e">
        <f t="shared" si="7"/>
        <v>#REF!</v>
      </c>
      <c r="R46" s="106" t="e">
        <f t="shared" si="7"/>
        <v>#REF!</v>
      </c>
      <c r="S46" s="106" t="e">
        <f t="shared" si="7"/>
        <v>#REF!</v>
      </c>
      <c r="T46" s="106" t="e">
        <f t="shared" si="7"/>
        <v>#REF!</v>
      </c>
      <c r="U46" s="106" t="e">
        <f t="shared" si="7"/>
        <v>#REF!</v>
      </c>
      <c r="V46" s="106" t="e">
        <f t="shared" si="7"/>
        <v>#REF!</v>
      </c>
      <c r="W46" s="106" t="e">
        <f t="shared" si="7"/>
        <v>#REF!</v>
      </c>
      <c r="X46" s="262"/>
    </row>
    <row r="47" spans="1:26" x14ac:dyDescent="0.25">
      <c r="A47" s="149"/>
      <c r="B47" s="149"/>
      <c r="C47" s="262"/>
      <c r="D47" s="262"/>
      <c r="E47" s="262"/>
      <c r="F47" s="262"/>
      <c r="G47" s="103"/>
      <c r="H47" s="262"/>
      <c r="I47" s="262"/>
      <c r="J47" s="262"/>
      <c r="K47" s="262"/>
      <c r="L47" s="262"/>
      <c r="M47" s="103"/>
      <c r="N47" s="262"/>
      <c r="O47" s="262"/>
      <c r="P47" s="262"/>
      <c r="Q47" s="262"/>
      <c r="R47" s="262"/>
      <c r="S47" s="104"/>
      <c r="T47" s="262"/>
      <c r="U47" s="262"/>
      <c r="V47" s="105"/>
      <c r="W47" s="262"/>
      <c r="X47" s="262"/>
    </row>
    <row r="48" spans="1:26" x14ac:dyDescent="0.25">
      <c r="A48" s="149"/>
      <c r="B48" s="262"/>
      <c r="C48" s="262"/>
      <c r="D48" s="262"/>
      <c r="E48" s="262"/>
      <c r="F48" s="262"/>
      <c r="G48" s="103"/>
      <c r="H48" s="262"/>
      <c r="I48" s="262"/>
      <c r="J48" s="262"/>
      <c r="K48" s="262"/>
      <c r="L48" s="262"/>
      <c r="M48" s="103"/>
      <c r="N48" s="262"/>
      <c r="O48" s="262"/>
      <c r="P48" s="262"/>
      <c r="Q48" s="262"/>
      <c r="R48" s="262"/>
      <c r="S48" s="104"/>
      <c r="T48" s="262"/>
      <c r="U48" s="262"/>
      <c r="V48" s="105"/>
      <c r="W48" s="262"/>
      <c r="X48" s="262"/>
    </row>
    <row r="49" spans="1:24" x14ac:dyDescent="0.25">
      <c r="A49" s="262"/>
      <c r="B49" s="262"/>
      <c r="C49" s="262"/>
      <c r="D49" s="262"/>
      <c r="E49" s="262"/>
      <c r="F49" s="262"/>
      <c r="G49" s="103"/>
      <c r="H49" s="262"/>
      <c r="I49" s="262"/>
      <c r="J49" s="262"/>
      <c r="K49" s="262"/>
      <c r="L49" s="262"/>
      <c r="M49" s="103"/>
      <c r="N49" s="262"/>
      <c r="O49" s="262"/>
      <c r="P49" s="262"/>
      <c r="Q49" s="262"/>
      <c r="R49" s="262"/>
      <c r="S49" s="104"/>
      <c r="T49" s="262"/>
      <c r="U49" s="262"/>
      <c r="V49" s="105"/>
      <c r="W49" s="262"/>
      <c r="X49" s="262"/>
    </row>
    <row r="50" spans="1:24" x14ac:dyDescent="0.25">
      <c r="A50" s="262"/>
      <c r="B50" s="262"/>
      <c r="C50" s="262"/>
      <c r="D50" s="262"/>
      <c r="E50" s="262"/>
      <c r="F50" s="262"/>
      <c r="G50" s="103"/>
      <c r="H50" s="262"/>
      <c r="I50" s="262"/>
      <c r="J50" s="262"/>
      <c r="K50" s="262"/>
      <c r="L50" s="262"/>
      <c r="M50" s="103"/>
      <c r="N50" s="262"/>
      <c r="O50" s="262"/>
      <c r="P50" s="262"/>
      <c r="Q50" s="262"/>
      <c r="R50" s="262"/>
      <c r="S50" s="104"/>
      <c r="T50" s="262"/>
      <c r="U50" s="262"/>
      <c r="V50" s="105"/>
      <c r="W50" s="262"/>
      <c r="X50" s="262"/>
    </row>
    <row r="51" spans="1:24" x14ac:dyDescent="0.25">
      <c r="A51" s="262"/>
      <c r="B51" s="262"/>
      <c r="C51" s="262"/>
      <c r="D51" s="262"/>
      <c r="E51" s="262"/>
      <c r="F51" s="262"/>
      <c r="G51" s="103"/>
      <c r="H51" s="262"/>
      <c r="I51" s="262"/>
      <c r="J51" s="262"/>
      <c r="K51" s="262"/>
      <c r="L51" s="262"/>
      <c r="M51" s="103"/>
      <c r="N51" s="262"/>
      <c r="O51" s="262"/>
      <c r="P51" s="262"/>
      <c r="Q51" s="262"/>
      <c r="R51" s="262"/>
      <c r="S51" s="104"/>
      <c r="T51" s="262"/>
      <c r="U51" s="262"/>
      <c r="V51" s="105"/>
      <c r="W51" s="262"/>
      <c r="X51" s="262"/>
    </row>
    <row r="52" spans="1:24" x14ac:dyDescent="0.25">
      <c r="A52" s="262"/>
      <c r="B52" s="262"/>
      <c r="C52" s="262"/>
      <c r="D52" s="262"/>
      <c r="E52" s="262"/>
      <c r="F52" s="262"/>
      <c r="G52" s="103"/>
      <c r="H52" s="262"/>
      <c r="I52" s="262"/>
      <c r="J52" s="262"/>
      <c r="K52" s="262"/>
      <c r="L52" s="262"/>
      <c r="M52" s="103"/>
      <c r="N52" s="262"/>
      <c r="O52" s="262"/>
      <c r="P52" s="262"/>
      <c r="Q52" s="262"/>
      <c r="R52" s="262"/>
      <c r="S52" s="104"/>
      <c r="T52" s="262"/>
      <c r="U52" s="262"/>
      <c r="V52" s="105"/>
      <c r="W52" s="262"/>
      <c r="X52" s="262"/>
    </row>
    <row r="53" spans="1:24" x14ac:dyDescent="0.25">
      <c r="A53" s="262"/>
      <c r="B53" s="262"/>
      <c r="C53" s="262"/>
      <c r="D53" s="262"/>
      <c r="E53" s="262"/>
      <c r="F53" s="262"/>
      <c r="G53" s="103"/>
      <c r="H53" s="262"/>
      <c r="I53" s="262"/>
      <c r="J53" s="262"/>
      <c r="K53" s="262"/>
      <c r="L53" s="262"/>
      <c r="M53" s="103"/>
      <c r="N53" s="262"/>
      <c r="O53" s="262"/>
      <c r="P53" s="262"/>
      <c r="Q53" s="262"/>
      <c r="R53" s="262"/>
      <c r="S53" s="104"/>
      <c r="T53" s="262"/>
      <c r="U53" s="262"/>
      <c r="V53" s="105"/>
      <c r="W53" s="262"/>
      <c r="X53" s="262"/>
    </row>
    <row r="54" spans="1:24" x14ac:dyDescent="0.25">
      <c r="A54" s="262"/>
      <c r="B54" s="262"/>
      <c r="C54" s="262"/>
      <c r="D54" s="262"/>
      <c r="E54" s="262"/>
      <c r="F54" s="262"/>
      <c r="G54" s="103"/>
      <c r="H54" s="262"/>
      <c r="I54" s="262"/>
      <c r="J54" s="262"/>
      <c r="K54" s="262"/>
      <c r="L54" s="262"/>
      <c r="M54" s="103"/>
      <c r="N54" s="262"/>
      <c r="O54" s="262"/>
      <c r="P54" s="262"/>
      <c r="Q54" s="262"/>
      <c r="R54" s="262"/>
      <c r="S54" s="104"/>
      <c r="T54" s="262"/>
      <c r="U54" s="262"/>
      <c r="V54" s="105"/>
      <c r="W54" s="262"/>
      <c r="X54" s="262"/>
    </row>
    <row r="55" spans="1:24" x14ac:dyDescent="0.25">
      <c r="A55" s="262"/>
      <c r="B55" s="262"/>
      <c r="C55" s="262"/>
      <c r="D55" s="262"/>
      <c r="E55" s="262"/>
      <c r="F55" s="262"/>
      <c r="G55" s="103"/>
      <c r="H55" s="262"/>
      <c r="I55" s="262"/>
      <c r="J55" s="262"/>
      <c r="K55" s="262"/>
      <c r="L55" s="262"/>
      <c r="M55" s="103"/>
      <c r="N55" s="262"/>
      <c r="O55" s="262"/>
      <c r="P55" s="262"/>
      <c r="Q55" s="262"/>
      <c r="R55" s="262"/>
      <c r="S55" s="104"/>
      <c r="T55" s="262"/>
      <c r="U55" s="262"/>
      <c r="V55" s="105"/>
      <c r="W55" s="262"/>
      <c r="X55" s="262"/>
    </row>
    <row r="56" spans="1:24" x14ac:dyDescent="0.25">
      <c r="A56" s="262"/>
      <c r="B56" s="262"/>
      <c r="C56" s="262"/>
      <c r="D56" s="262"/>
      <c r="E56" s="262"/>
      <c r="F56" s="262"/>
      <c r="G56" s="103"/>
      <c r="H56" s="262"/>
      <c r="I56" s="262"/>
      <c r="J56" s="262"/>
      <c r="K56" s="262"/>
      <c r="L56" s="262"/>
      <c r="M56" s="103"/>
      <c r="N56" s="262"/>
      <c r="O56" s="262"/>
      <c r="P56" s="262"/>
      <c r="Q56" s="262"/>
      <c r="R56" s="262"/>
      <c r="S56" s="104"/>
      <c r="T56" s="262"/>
      <c r="U56" s="262"/>
      <c r="V56" s="105"/>
      <c r="W56" s="262"/>
      <c r="X56" s="262"/>
    </row>
    <row r="57" spans="1:24" x14ac:dyDescent="0.25">
      <c r="A57" s="262"/>
      <c r="B57" s="262"/>
      <c r="C57" s="262"/>
      <c r="D57" s="262"/>
      <c r="E57" s="262"/>
      <c r="F57" s="262"/>
      <c r="G57" s="103"/>
      <c r="H57" s="262"/>
      <c r="I57" s="262"/>
      <c r="J57" s="262"/>
      <c r="K57" s="262"/>
      <c r="L57" s="262"/>
      <c r="M57" s="103"/>
      <c r="N57" s="262"/>
      <c r="O57" s="262"/>
      <c r="P57" s="262"/>
      <c r="Q57" s="262"/>
      <c r="R57" s="262"/>
      <c r="S57" s="104"/>
      <c r="T57" s="262"/>
      <c r="U57" s="262"/>
      <c r="V57" s="105"/>
      <c r="W57" s="262"/>
      <c r="X57" s="262"/>
    </row>
    <row r="58" spans="1:24" x14ac:dyDescent="0.25">
      <c r="A58" s="262"/>
      <c r="B58" s="262"/>
      <c r="C58" s="262"/>
      <c r="D58" s="262"/>
      <c r="E58" s="262"/>
      <c r="F58" s="262"/>
      <c r="G58" s="103"/>
      <c r="H58" s="262"/>
      <c r="I58" s="262"/>
      <c r="J58" s="262"/>
      <c r="K58" s="262"/>
      <c r="L58" s="262"/>
      <c r="M58" s="103"/>
      <c r="N58" s="262"/>
      <c r="O58" s="262"/>
      <c r="P58" s="262"/>
      <c r="Q58" s="262"/>
      <c r="R58" s="262"/>
      <c r="S58" s="104"/>
      <c r="T58" s="262"/>
      <c r="U58" s="262"/>
      <c r="V58" s="105"/>
      <c r="W58" s="262"/>
      <c r="X58" s="262"/>
    </row>
    <row r="59" spans="1:24" x14ac:dyDescent="0.25">
      <c r="A59" s="262"/>
      <c r="B59" s="262"/>
      <c r="C59" s="262"/>
      <c r="D59" s="262"/>
      <c r="E59" s="262"/>
      <c r="F59" s="262"/>
      <c r="G59" s="103"/>
      <c r="H59" s="262"/>
      <c r="I59" s="262"/>
      <c r="J59" s="262"/>
      <c r="K59" s="262"/>
      <c r="L59" s="262"/>
      <c r="M59" s="103"/>
      <c r="N59" s="262"/>
      <c r="O59" s="262"/>
      <c r="P59" s="262"/>
      <c r="Q59" s="262"/>
      <c r="R59" s="262"/>
      <c r="S59" s="104"/>
      <c r="T59" s="262"/>
      <c r="U59" s="262"/>
      <c r="V59" s="105"/>
      <c r="W59" s="262"/>
      <c r="X59" s="262"/>
    </row>
    <row r="60" spans="1:24" x14ac:dyDescent="0.25">
      <c r="A60" s="262"/>
      <c r="B60" s="262"/>
      <c r="C60" s="262"/>
      <c r="D60" s="262"/>
      <c r="E60" s="262"/>
      <c r="F60" s="262"/>
      <c r="G60" s="103"/>
      <c r="H60" s="262"/>
      <c r="I60" s="262"/>
      <c r="J60" s="262"/>
      <c r="K60" s="262"/>
      <c r="L60" s="262"/>
      <c r="M60" s="103"/>
      <c r="N60" s="262"/>
      <c r="O60" s="262"/>
      <c r="P60" s="262"/>
      <c r="Q60" s="262"/>
      <c r="R60" s="262"/>
      <c r="S60" s="104"/>
      <c r="T60" s="262"/>
      <c r="U60" s="262"/>
      <c r="V60" s="105"/>
      <c r="W60" s="262"/>
      <c r="X60" s="262"/>
    </row>
    <row r="61" spans="1:24" x14ac:dyDescent="0.25">
      <c r="A61" s="262"/>
      <c r="B61" s="262"/>
      <c r="C61" s="262"/>
      <c r="D61" s="262"/>
      <c r="E61" s="262"/>
      <c r="F61" s="262"/>
      <c r="G61" s="103"/>
      <c r="H61" s="262"/>
      <c r="I61" s="262"/>
      <c r="J61" s="262"/>
      <c r="K61" s="262"/>
      <c r="L61" s="262"/>
      <c r="M61" s="103"/>
      <c r="N61" s="262"/>
      <c r="O61" s="262"/>
      <c r="P61" s="262"/>
      <c r="Q61" s="262"/>
      <c r="R61" s="262"/>
      <c r="S61" s="104"/>
      <c r="T61" s="262"/>
      <c r="U61" s="262"/>
      <c r="V61" s="105"/>
      <c r="W61" s="262"/>
      <c r="X61" s="262"/>
    </row>
    <row r="62" spans="1:24" x14ac:dyDescent="0.25">
      <c r="A62" s="262"/>
      <c r="B62" s="262"/>
      <c r="C62" s="262"/>
      <c r="D62" s="262"/>
      <c r="E62" s="262"/>
      <c r="F62" s="262"/>
      <c r="G62" s="103"/>
      <c r="H62" s="262"/>
      <c r="I62" s="262"/>
      <c r="J62" s="262"/>
      <c r="K62" s="262"/>
      <c r="L62" s="262"/>
      <c r="M62" s="103"/>
      <c r="N62" s="262"/>
      <c r="O62" s="262"/>
      <c r="P62" s="262"/>
      <c r="Q62" s="262"/>
      <c r="R62" s="262"/>
      <c r="S62" s="104"/>
      <c r="T62" s="262"/>
      <c r="U62" s="262"/>
      <c r="V62" s="105"/>
      <c r="W62" s="262"/>
      <c r="X62" s="262"/>
    </row>
    <row r="63" spans="1:24" x14ac:dyDescent="0.25">
      <c r="A63" s="262"/>
      <c r="B63" s="262"/>
      <c r="C63" s="262"/>
      <c r="D63" s="262"/>
      <c r="E63" s="262"/>
      <c r="F63" s="262"/>
      <c r="G63" s="103"/>
      <c r="H63" s="262"/>
      <c r="I63" s="262"/>
      <c r="J63" s="262"/>
      <c r="K63" s="262"/>
      <c r="L63" s="262"/>
      <c r="M63" s="103"/>
      <c r="N63" s="262"/>
      <c r="O63" s="262"/>
      <c r="P63" s="262"/>
      <c r="Q63" s="262"/>
      <c r="R63" s="262"/>
      <c r="S63" s="104"/>
      <c r="T63" s="262"/>
      <c r="U63" s="262"/>
      <c r="V63" s="105"/>
      <c r="W63" s="262"/>
      <c r="X63" s="262"/>
    </row>
    <row r="64" spans="1:24" x14ac:dyDescent="0.25">
      <c r="A64" s="262"/>
      <c r="B64" s="262"/>
      <c r="C64" s="262"/>
      <c r="D64" s="262"/>
      <c r="E64" s="262"/>
      <c r="F64" s="262"/>
      <c r="G64" s="103"/>
      <c r="H64" s="262"/>
      <c r="I64" s="262"/>
      <c r="J64" s="262"/>
      <c r="K64" s="262"/>
      <c r="L64" s="262"/>
      <c r="M64" s="103"/>
      <c r="N64" s="262"/>
      <c r="O64" s="262"/>
      <c r="P64" s="262"/>
      <c r="Q64" s="262"/>
      <c r="R64" s="262"/>
      <c r="S64" s="104"/>
      <c r="T64" s="262"/>
      <c r="U64" s="262"/>
      <c r="V64" s="105"/>
      <c r="W64" s="262"/>
      <c r="X64" s="262"/>
    </row>
    <row r="65" spans="1:24" x14ac:dyDescent="0.25">
      <c r="A65" s="262"/>
      <c r="B65" s="262"/>
      <c r="C65" s="262"/>
      <c r="D65" s="262"/>
      <c r="E65" s="262"/>
      <c r="F65" s="262"/>
      <c r="G65" s="103"/>
      <c r="H65" s="262"/>
      <c r="I65" s="262"/>
      <c r="J65" s="262"/>
      <c r="K65" s="262"/>
      <c r="L65" s="262"/>
      <c r="M65" s="103"/>
      <c r="N65" s="262"/>
      <c r="O65" s="262"/>
      <c r="P65" s="262"/>
      <c r="Q65" s="262"/>
      <c r="R65" s="262"/>
      <c r="S65" s="104"/>
      <c r="T65" s="262"/>
      <c r="U65" s="262"/>
      <c r="V65" s="105"/>
      <c r="W65" s="262"/>
      <c r="X65" s="262"/>
    </row>
    <row r="66" spans="1:24" x14ac:dyDescent="0.25">
      <c r="A66" s="262"/>
      <c r="B66" s="262"/>
      <c r="C66" s="262"/>
      <c r="D66" s="262"/>
      <c r="E66" s="262"/>
      <c r="F66" s="262"/>
      <c r="G66" s="103"/>
      <c r="H66" s="262"/>
      <c r="I66" s="262"/>
      <c r="J66" s="262"/>
      <c r="K66" s="262"/>
      <c r="L66" s="262"/>
      <c r="M66" s="103"/>
      <c r="N66" s="262"/>
      <c r="O66" s="262"/>
      <c r="P66" s="262"/>
      <c r="Q66" s="262"/>
      <c r="R66" s="262"/>
      <c r="S66" s="104"/>
      <c r="T66" s="262"/>
      <c r="U66" s="262"/>
      <c r="V66" s="105"/>
      <c r="W66" s="262"/>
      <c r="X66" s="262"/>
    </row>
    <row r="67" spans="1:24" x14ac:dyDescent="0.25">
      <c r="A67" s="262"/>
      <c r="B67" s="262"/>
      <c r="C67" s="262"/>
      <c r="D67" s="262"/>
      <c r="E67" s="262"/>
      <c r="F67" s="262"/>
      <c r="G67" s="103"/>
      <c r="H67" s="262"/>
      <c r="I67" s="262"/>
      <c r="J67" s="262"/>
      <c r="K67" s="262"/>
      <c r="L67" s="262"/>
      <c r="M67" s="103"/>
      <c r="N67" s="262"/>
      <c r="O67" s="262"/>
      <c r="P67" s="262"/>
      <c r="Q67" s="262"/>
      <c r="R67" s="262"/>
      <c r="S67" s="104"/>
      <c r="T67" s="262"/>
      <c r="U67" s="262"/>
      <c r="V67" s="105"/>
      <c r="W67" s="262"/>
      <c r="X67" s="262"/>
    </row>
    <row r="68" spans="1:24" x14ac:dyDescent="0.25">
      <c r="A68" s="262"/>
      <c r="B68" s="262"/>
      <c r="C68" s="262"/>
      <c r="D68" s="262"/>
      <c r="E68" s="262"/>
      <c r="F68" s="262"/>
      <c r="G68" s="103"/>
      <c r="H68" s="262"/>
      <c r="I68" s="262"/>
      <c r="J68" s="262"/>
      <c r="K68" s="262"/>
      <c r="L68" s="262"/>
      <c r="M68" s="103"/>
      <c r="N68" s="262"/>
      <c r="O68" s="262"/>
      <c r="P68" s="262"/>
      <c r="Q68" s="262"/>
      <c r="R68" s="262"/>
      <c r="S68" s="104"/>
      <c r="T68" s="262"/>
      <c r="U68" s="262"/>
      <c r="V68" s="105"/>
      <c r="W68" s="262"/>
      <c r="X68" s="262"/>
    </row>
    <row r="69" spans="1:24" x14ac:dyDescent="0.25">
      <c r="A69" s="262"/>
      <c r="B69" s="262"/>
      <c r="C69" s="262"/>
      <c r="D69" s="262"/>
      <c r="E69" s="262"/>
      <c r="F69" s="262"/>
      <c r="G69" s="103"/>
      <c r="H69" s="262"/>
      <c r="I69" s="262"/>
      <c r="J69" s="262"/>
      <c r="K69" s="262"/>
      <c r="L69" s="262"/>
      <c r="M69" s="103"/>
      <c r="N69" s="262"/>
      <c r="O69" s="262"/>
      <c r="P69" s="262"/>
      <c r="Q69" s="262"/>
      <c r="R69" s="262"/>
      <c r="S69" s="104"/>
      <c r="T69" s="262"/>
      <c r="U69" s="262"/>
      <c r="V69" s="105"/>
      <c r="W69" s="262"/>
      <c r="X69" s="262"/>
    </row>
    <row r="70" spans="1:24" x14ac:dyDescent="0.25">
      <c r="A70" s="262"/>
      <c r="B70" s="262"/>
      <c r="C70" s="262"/>
      <c r="D70" s="262"/>
      <c r="E70" s="262"/>
      <c r="F70" s="262"/>
      <c r="G70" s="103"/>
      <c r="H70" s="262"/>
      <c r="I70" s="262"/>
      <c r="J70" s="262"/>
      <c r="K70" s="262"/>
      <c r="L70" s="262"/>
      <c r="M70" s="103"/>
      <c r="N70" s="262"/>
      <c r="O70" s="262"/>
      <c r="P70" s="262"/>
      <c r="Q70" s="262"/>
      <c r="R70" s="262"/>
      <c r="S70" s="104"/>
      <c r="T70" s="262"/>
      <c r="U70" s="262"/>
      <c r="V70" s="105"/>
      <c r="W70" s="262"/>
      <c r="X70" s="262"/>
    </row>
    <row r="71" spans="1:24" x14ac:dyDescent="0.25">
      <c r="A71" s="262"/>
      <c r="B71" s="262"/>
      <c r="C71" s="262"/>
      <c r="D71" s="262"/>
      <c r="E71" s="262"/>
      <c r="F71" s="262"/>
      <c r="G71" s="103"/>
      <c r="H71" s="262"/>
      <c r="I71" s="262"/>
      <c r="J71" s="262"/>
      <c r="K71" s="262"/>
      <c r="L71" s="262"/>
      <c r="M71" s="103"/>
      <c r="N71" s="262"/>
      <c r="O71" s="262"/>
      <c r="P71" s="262"/>
      <c r="Q71" s="262"/>
      <c r="R71" s="262"/>
      <c r="S71" s="104"/>
      <c r="T71" s="262"/>
      <c r="U71" s="262"/>
      <c r="V71" s="105"/>
      <c r="W71" s="262"/>
      <c r="X71" s="262"/>
    </row>
  </sheetData>
  <autoFilter ref="A13:Z42" xr:uid="{06C5A392-10BA-45F4-AA48-B930B3FEA052}">
    <filterColumn colId="3">
      <filters>
        <filter val="CELIA GOMEZ"/>
      </filters>
    </filterColumn>
    <sortState xmlns:xlrd2="http://schemas.microsoft.com/office/spreadsheetml/2017/richdata2" ref="A14:Z42">
      <sortCondition ref="D13:D42"/>
    </sortState>
  </autoFilter>
  <mergeCells count="7">
    <mergeCell ref="X43:Z43"/>
    <mergeCell ref="B5:D5"/>
    <mergeCell ref="B6:D6"/>
    <mergeCell ref="B7:D7"/>
    <mergeCell ref="K12:L12"/>
    <mergeCell ref="N12:O12"/>
    <mergeCell ref="B43:H43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114FD-EBC8-45E8-B226-31446205410B}">
  <sheetPr filterMode="1">
    <pageSetUpPr fitToPage="1"/>
  </sheetPr>
  <dimension ref="A1:Z71"/>
  <sheetViews>
    <sheetView showGridLines="0" topLeftCell="A8" zoomScale="92" zoomScaleNormal="92" workbookViewId="0">
      <selection activeCell="N41" sqref="N41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216</v>
      </c>
      <c r="G2" s="212">
        <v>6.08</v>
      </c>
      <c r="H2" s="212">
        <v>0.14139534883720931</v>
      </c>
      <c r="I2" s="212">
        <v>6.5041860465116281</v>
      </c>
      <c r="J2" s="217">
        <v>44552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217</v>
      </c>
      <c r="G3" s="231">
        <v>5.94</v>
      </c>
      <c r="H3" s="231">
        <v>0.13813953488372094</v>
      </c>
      <c r="I3" s="231">
        <v>6.3544186046511628</v>
      </c>
      <c r="J3" s="232">
        <v>44552</v>
      </c>
      <c r="K3" s="233"/>
      <c r="L3" s="234"/>
      <c r="M3" s="235"/>
      <c r="N3" s="236">
        <v>46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63"/>
      <c r="C8" s="263"/>
      <c r="D8" s="263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63"/>
      <c r="C9" s="263"/>
      <c r="D9" s="263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63"/>
      <c r="C10" s="263"/>
      <c r="D10" s="263"/>
    </row>
    <row r="11" spans="1:26" ht="15.75" thickBot="1" x14ac:dyDescent="0.3">
      <c r="A11" s="69"/>
      <c r="B11" s="263"/>
      <c r="C11" s="263"/>
      <c r="D11" s="263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16">
        <v>600</v>
      </c>
      <c r="B14" s="216" t="s">
        <v>224</v>
      </c>
      <c r="C14" s="217">
        <v>44555</v>
      </c>
      <c r="D14" s="216" t="s">
        <v>225</v>
      </c>
      <c r="E14" s="216" t="s">
        <v>72</v>
      </c>
      <c r="F14" s="218" t="s">
        <v>159</v>
      </c>
      <c r="G14" s="212">
        <v>7.5</v>
      </c>
      <c r="H14" s="212">
        <f t="shared" ref="H14:H42" si="0">G14/$H$12</f>
        <v>0.1744186046511628</v>
      </c>
      <c r="I14" s="212">
        <f t="shared" ref="I14:I42" si="1">+H14*X14</f>
        <v>7.5</v>
      </c>
      <c r="J14" s="212">
        <f t="shared" ref="J14:J42" si="2">+I14*A14</f>
        <v>4500</v>
      </c>
      <c r="K14" s="212"/>
      <c r="L14" s="212"/>
      <c r="M14" s="213">
        <f t="shared" ref="M14:M42" si="3">SUM(J14:L14)</f>
        <v>4500</v>
      </c>
      <c r="N14" s="212"/>
      <c r="O14" s="212"/>
      <c r="P14" s="212"/>
      <c r="Q14" s="212"/>
      <c r="R14" s="212"/>
      <c r="S14" s="212">
        <v>-27.7</v>
      </c>
      <c r="T14" s="212">
        <f>-J14*1%</f>
        <v>-45</v>
      </c>
      <c r="U14" s="216"/>
      <c r="V14" s="212">
        <f t="shared" ref="V14:V42" si="4">SUM(N14:U14)</f>
        <v>-72.7</v>
      </c>
      <c r="W14" s="212">
        <f t="shared" ref="W14:W42" si="5">+M14+V14-K14-L14</f>
        <v>4427.3</v>
      </c>
      <c r="X14" s="216">
        <v>43</v>
      </c>
      <c r="Y14" s="219" t="s">
        <v>215</v>
      </c>
      <c r="Z14" s="219" t="s">
        <v>223</v>
      </c>
    </row>
    <row r="15" spans="1:26" s="254" customFormat="1" ht="11.25" hidden="1" customHeight="1" x14ac:dyDescent="0.2">
      <c r="A15" s="248">
        <v>672</v>
      </c>
      <c r="B15" s="248" t="s">
        <v>216</v>
      </c>
      <c r="C15" s="249">
        <v>44552</v>
      </c>
      <c r="D15" s="248" t="s">
        <v>216</v>
      </c>
      <c r="E15" s="248" t="s">
        <v>70</v>
      </c>
      <c r="F15" s="250" t="s">
        <v>159</v>
      </c>
      <c r="G15" s="251">
        <v>6.08</v>
      </c>
      <c r="H15" s="251">
        <f t="shared" si="0"/>
        <v>0.14139534883720931</v>
      </c>
      <c r="I15" s="251">
        <f t="shared" si="1"/>
        <v>6.5041860465116281</v>
      </c>
      <c r="J15" s="251">
        <f t="shared" si="2"/>
        <v>4370.8130232558142</v>
      </c>
      <c r="K15" s="251"/>
      <c r="L15" s="251"/>
      <c r="M15" s="252">
        <f t="shared" si="3"/>
        <v>4370.8130232558142</v>
      </c>
      <c r="N15" s="251"/>
      <c r="O15" s="251"/>
      <c r="P15" s="251"/>
      <c r="Q15" s="251"/>
      <c r="R15" s="251"/>
      <c r="S15" s="251">
        <v>-575.86</v>
      </c>
      <c r="T15" s="251">
        <f>-J15*1%</f>
        <v>-43.70813023255814</v>
      </c>
      <c r="U15" s="251"/>
      <c r="V15" s="251">
        <f t="shared" si="4"/>
        <v>-619.56813023255813</v>
      </c>
      <c r="W15" s="251">
        <f t="shared" si="5"/>
        <v>3751.2448930232558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16">
        <v>96</v>
      </c>
      <c r="B16" s="216" t="s">
        <v>219</v>
      </c>
      <c r="C16" s="217">
        <v>44555</v>
      </c>
      <c r="D16" s="216" t="s">
        <v>219</v>
      </c>
      <c r="E16" s="216" t="s">
        <v>72</v>
      </c>
      <c r="F16" s="218" t="s">
        <v>159</v>
      </c>
      <c r="G16" s="212">
        <v>7.01</v>
      </c>
      <c r="H16" s="212">
        <f t="shared" si="0"/>
        <v>0.16302325581395349</v>
      </c>
      <c r="I16" s="212">
        <f t="shared" si="1"/>
        <v>7.4990697674418607</v>
      </c>
      <c r="J16" s="212">
        <f t="shared" si="2"/>
        <v>719.91069767441866</v>
      </c>
      <c r="K16" s="212"/>
      <c r="L16" s="212"/>
      <c r="M16" s="213">
        <f t="shared" si="3"/>
        <v>719.91069767441866</v>
      </c>
      <c r="N16" s="212"/>
      <c r="O16" s="212"/>
      <c r="P16" s="212"/>
      <c r="Q16" s="212"/>
      <c r="R16" s="212"/>
      <c r="S16" s="212">
        <v>-30.16</v>
      </c>
      <c r="T16" s="212">
        <f>-J16*1%</f>
        <v>-7.1991069767441864</v>
      </c>
      <c r="U16" s="212"/>
      <c r="V16" s="212">
        <f t="shared" si="4"/>
        <v>-37.359106976744187</v>
      </c>
      <c r="W16" s="212">
        <f t="shared" si="5"/>
        <v>682.55159069767444</v>
      </c>
      <c r="X16" s="216">
        <v>46</v>
      </c>
      <c r="Y16" s="219" t="s">
        <v>215</v>
      </c>
      <c r="Z16" s="219" t="s">
        <v>220</v>
      </c>
    </row>
    <row r="17" spans="1:26" s="220" customFormat="1" ht="11.25" hidden="1" customHeight="1" x14ac:dyDescent="0.2">
      <c r="A17" s="216">
        <v>144</v>
      </c>
      <c r="B17" s="216" t="s">
        <v>219</v>
      </c>
      <c r="C17" s="217">
        <v>44555</v>
      </c>
      <c r="D17" s="216" t="s">
        <v>219</v>
      </c>
      <c r="E17" s="216" t="s">
        <v>70</v>
      </c>
      <c r="F17" s="218" t="s">
        <v>159</v>
      </c>
      <c r="G17" s="212">
        <v>7.01</v>
      </c>
      <c r="H17" s="212">
        <f t="shared" si="0"/>
        <v>0.16302325581395349</v>
      </c>
      <c r="I17" s="212">
        <f t="shared" si="1"/>
        <v>7.4990697674418607</v>
      </c>
      <c r="J17" s="212">
        <f t="shared" si="2"/>
        <v>1079.8660465116279</v>
      </c>
      <c r="K17" s="212"/>
      <c r="L17" s="212"/>
      <c r="M17" s="213">
        <f t="shared" si="3"/>
        <v>1079.8660465116279</v>
      </c>
      <c r="N17" s="212"/>
      <c r="O17" s="212"/>
      <c r="P17" s="212"/>
      <c r="Q17" s="212"/>
      <c r="R17" s="212"/>
      <c r="S17" s="212"/>
      <c r="T17" s="212">
        <f>-J17*1%</f>
        <v>-10.79866046511628</v>
      </c>
      <c r="U17" s="212"/>
      <c r="V17" s="212">
        <f t="shared" si="4"/>
        <v>-10.79866046511628</v>
      </c>
      <c r="W17" s="212">
        <f t="shared" si="5"/>
        <v>1069.0673860465117</v>
      </c>
      <c r="X17" s="216">
        <v>46</v>
      </c>
      <c r="Y17" s="219" t="s">
        <v>215</v>
      </c>
      <c r="Z17" s="219" t="s">
        <v>221</v>
      </c>
    </row>
    <row r="18" spans="1:26" s="220" customFormat="1" ht="11.25" hidden="1" customHeight="1" x14ac:dyDescent="0.2">
      <c r="A18" s="216">
        <v>672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0"/>
        <v>0.16302325581395349</v>
      </c>
      <c r="I18" s="212">
        <f t="shared" si="1"/>
        <v>7.4990697674418607</v>
      </c>
      <c r="J18" s="212">
        <f t="shared" si="2"/>
        <v>5039.3748837209305</v>
      </c>
      <c r="K18" s="212"/>
      <c r="L18" s="212"/>
      <c r="M18" s="213">
        <f t="shared" si="3"/>
        <v>5039.3748837209305</v>
      </c>
      <c r="N18" s="212"/>
      <c r="O18" s="212"/>
      <c r="P18" s="212"/>
      <c r="Q18" s="212"/>
      <c r="R18" s="212"/>
      <c r="S18" s="212"/>
      <c r="T18" s="212">
        <f>-J18*1%</f>
        <v>-50.393748837209309</v>
      </c>
      <c r="U18" s="212"/>
      <c r="V18" s="212">
        <f t="shared" si="4"/>
        <v>-50.393748837209309</v>
      </c>
      <c r="W18" s="212">
        <f t="shared" si="5"/>
        <v>4988.9811348837211</v>
      </c>
      <c r="X18" s="216">
        <v>46</v>
      </c>
      <c r="Y18" s="219" t="s">
        <v>215</v>
      </c>
      <c r="Z18" s="219" t="s">
        <v>222</v>
      </c>
    </row>
    <row r="19" spans="1:26" s="220" customFormat="1" ht="11.25" hidden="1" customHeight="1" x14ac:dyDescent="0.2">
      <c r="A19" s="248">
        <v>864</v>
      </c>
      <c r="B19" s="248" t="s">
        <v>176</v>
      </c>
      <c r="C19" s="249">
        <v>44551</v>
      </c>
      <c r="D19" s="248" t="s">
        <v>176</v>
      </c>
      <c r="E19" s="248" t="s">
        <v>72</v>
      </c>
      <c r="F19" s="250" t="s">
        <v>159</v>
      </c>
      <c r="G19" s="251">
        <v>6</v>
      </c>
      <c r="H19" s="251">
        <f t="shared" si="0"/>
        <v>0.13953488372093023</v>
      </c>
      <c r="I19" s="251">
        <f t="shared" si="1"/>
        <v>6.4186046511627906</v>
      </c>
      <c r="J19" s="251">
        <f t="shared" si="2"/>
        <v>5545.6744186046508</v>
      </c>
      <c r="K19" s="251"/>
      <c r="L19" s="251"/>
      <c r="M19" s="252">
        <f t="shared" si="3"/>
        <v>5545.6744186046508</v>
      </c>
      <c r="N19" s="251">
        <v>-71.25</v>
      </c>
      <c r="O19" s="251"/>
      <c r="P19" s="251"/>
      <c r="Q19" s="251"/>
      <c r="R19" s="251"/>
      <c r="S19" s="251">
        <v>25.81</v>
      </c>
      <c r="T19" s="251">
        <f>-(864*6.25)*1%</f>
        <v>-54</v>
      </c>
      <c r="U19" s="251"/>
      <c r="V19" s="251">
        <f t="shared" si="4"/>
        <v>-99.44</v>
      </c>
      <c r="W19" s="251">
        <f t="shared" si="5"/>
        <v>5446.2344186046512</v>
      </c>
      <c r="X19" s="248">
        <v>46</v>
      </c>
      <c r="Y19" s="253" t="s">
        <v>215</v>
      </c>
      <c r="Z19" s="253" t="s">
        <v>218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0"/>
        <v>0.17395348837209304</v>
      </c>
      <c r="I20" s="212">
        <f t="shared" si="1"/>
        <v>8.0018604651162804</v>
      </c>
      <c r="J20" s="212">
        <f t="shared" si="2"/>
        <v>5761.3395348837221</v>
      </c>
      <c r="K20" s="212"/>
      <c r="L20" s="212"/>
      <c r="M20" s="213">
        <f t="shared" si="3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>
        <v>-2000</v>
      </c>
      <c r="V20" s="212">
        <f t="shared" si="4"/>
        <v>-2118.8333953488373</v>
      </c>
      <c r="W20" s="212">
        <f t="shared" si="5"/>
        <v>3642.5061395348848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0"/>
        <v>0.17906976744186046</v>
      </c>
      <c r="I21" s="212">
        <f t="shared" si="1"/>
        <v>7.6999999999999993</v>
      </c>
      <c r="J21" s="212">
        <f t="shared" si="2"/>
        <v>1139.5999999999999</v>
      </c>
      <c r="K21" s="212"/>
      <c r="L21" s="212"/>
      <c r="M21" s="213">
        <f t="shared" si="3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4"/>
        <v>-11.395999999999999</v>
      </c>
      <c r="W21" s="212">
        <f t="shared" si="5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48">
        <v>460</v>
      </c>
      <c r="B22" s="248" t="s">
        <v>217</v>
      </c>
      <c r="C22" s="249">
        <v>44552</v>
      </c>
      <c r="D22" s="248" t="s">
        <v>217</v>
      </c>
      <c r="E22" s="248" t="s">
        <v>72</v>
      </c>
      <c r="F22" s="250" t="s">
        <v>159</v>
      </c>
      <c r="G22" s="251">
        <v>5.94</v>
      </c>
      <c r="H22" s="251">
        <f t="shared" si="0"/>
        <v>0.13813953488372094</v>
      </c>
      <c r="I22" s="251">
        <f t="shared" si="1"/>
        <v>6.3544186046511628</v>
      </c>
      <c r="J22" s="251">
        <f t="shared" si="2"/>
        <v>2923.032558139535</v>
      </c>
      <c r="K22" s="251"/>
      <c r="L22" s="251"/>
      <c r="M22" s="252">
        <f t="shared" si="3"/>
        <v>2923.032558139535</v>
      </c>
      <c r="N22" s="251"/>
      <c r="O22" s="251"/>
      <c r="P22" s="251"/>
      <c r="Q22" s="251"/>
      <c r="R22" s="251"/>
      <c r="S22" s="251">
        <v>-342.1</v>
      </c>
      <c r="T22" s="251">
        <f>-J22*1%</f>
        <v>-29.230325581395352</v>
      </c>
      <c r="U22" s="251"/>
      <c r="V22" s="251">
        <f t="shared" si="4"/>
        <v>-371.33032558139536</v>
      </c>
      <c r="W22" s="251">
        <f t="shared" si="5"/>
        <v>2551.7022325581397</v>
      </c>
      <c r="X22" s="248">
        <v>46</v>
      </c>
      <c r="Y22" s="253" t="s">
        <v>215</v>
      </c>
      <c r="Z22" s="253" t="s">
        <v>213</v>
      </c>
    </row>
    <row r="23" spans="1:26" s="220" customFormat="1" ht="11.25" hidden="1" customHeight="1" x14ac:dyDescent="0.2">
      <c r="A23" s="216">
        <v>192</v>
      </c>
      <c r="B23" s="216" t="s">
        <v>217</v>
      </c>
      <c r="C23" s="217">
        <v>44553</v>
      </c>
      <c r="D23" s="216" t="s">
        <v>217</v>
      </c>
      <c r="E23" s="216" t="s">
        <v>228</v>
      </c>
      <c r="F23" s="218" t="s">
        <v>159</v>
      </c>
      <c r="G23" s="212">
        <v>5.94</v>
      </c>
      <c r="H23" s="212">
        <f t="shared" si="0"/>
        <v>0.13813953488372094</v>
      </c>
      <c r="I23" s="212">
        <f t="shared" si="1"/>
        <v>6.3544186046511628</v>
      </c>
      <c r="J23" s="212">
        <f t="shared" si="2"/>
        <v>1220.0483720930233</v>
      </c>
      <c r="K23" s="212"/>
      <c r="L23" s="212"/>
      <c r="M23" s="213">
        <f t="shared" si="3"/>
        <v>1220.0483720930233</v>
      </c>
      <c r="N23" s="212">
        <v>-71.25</v>
      </c>
      <c r="O23" s="212"/>
      <c r="P23" s="212"/>
      <c r="Q23" s="212"/>
      <c r="R23" s="212"/>
      <c r="S23" s="212">
        <v>68.64</v>
      </c>
      <c r="T23" s="212">
        <f>-J23*1%</f>
        <v>-12.200483720930233</v>
      </c>
      <c r="U23" s="212"/>
      <c r="V23" s="212">
        <f t="shared" si="4"/>
        <v>-14.810483720930232</v>
      </c>
      <c r="W23" s="212">
        <f t="shared" si="5"/>
        <v>1205.237888372093</v>
      </c>
      <c r="X23" s="216">
        <v>46</v>
      </c>
      <c r="Y23" s="219" t="s">
        <v>215</v>
      </c>
      <c r="Z23" s="219" t="s">
        <v>222</v>
      </c>
    </row>
    <row r="24" spans="1:26" s="220" customFormat="1" ht="11.25" hidden="1" customHeight="1" x14ac:dyDescent="0.2">
      <c r="A24" s="216">
        <v>300</v>
      </c>
      <c r="B24" s="216" t="s">
        <v>226</v>
      </c>
      <c r="C24" s="217">
        <v>44555</v>
      </c>
      <c r="D24" s="216" t="s">
        <v>227</v>
      </c>
      <c r="E24" s="216" t="s">
        <v>72</v>
      </c>
      <c r="F24" s="218" t="s">
        <v>159</v>
      </c>
      <c r="G24" s="212">
        <v>7.2</v>
      </c>
      <c r="H24" s="212">
        <f t="shared" si="0"/>
        <v>0.16744186046511628</v>
      </c>
      <c r="I24" s="212">
        <f t="shared" si="1"/>
        <v>7.2</v>
      </c>
      <c r="J24" s="212">
        <f t="shared" si="2"/>
        <v>2160</v>
      </c>
      <c r="K24" s="212"/>
      <c r="L24" s="212"/>
      <c r="M24" s="213">
        <f t="shared" si="3"/>
        <v>2160</v>
      </c>
      <c r="N24" s="212"/>
      <c r="O24" s="212"/>
      <c r="P24" s="212"/>
      <c r="Q24" s="212"/>
      <c r="R24" s="212"/>
      <c r="S24" s="212">
        <v>-14.25</v>
      </c>
      <c r="T24" s="212">
        <f>-J24*1%</f>
        <v>-21.6</v>
      </c>
      <c r="U24" s="212"/>
      <c r="V24" s="212">
        <f t="shared" si="4"/>
        <v>-35.85</v>
      </c>
      <c r="W24" s="212">
        <f t="shared" si="5"/>
        <v>2124.15</v>
      </c>
      <c r="X24" s="216">
        <v>43</v>
      </c>
      <c r="Y24" s="219" t="s">
        <v>215</v>
      </c>
      <c r="Z24" s="219" t="s">
        <v>223</v>
      </c>
    </row>
    <row r="25" spans="1:26" s="220" customFormat="1" ht="11.25" hidden="1" customHeight="1" x14ac:dyDescent="0.2">
      <c r="A25" s="216">
        <v>700</v>
      </c>
      <c r="B25" s="216" t="s">
        <v>197</v>
      </c>
      <c r="C25" s="217">
        <v>44552</v>
      </c>
      <c r="D25" s="216" t="s">
        <v>197</v>
      </c>
      <c r="E25" s="216" t="s">
        <v>72</v>
      </c>
      <c r="F25" s="218" t="s">
        <v>159</v>
      </c>
      <c r="G25" s="212">
        <v>5.7</v>
      </c>
      <c r="H25" s="212">
        <f t="shared" si="0"/>
        <v>0.13255813953488371</v>
      </c>
      <c r="I25" s="212">
        <f t="shared" si="1"/>
        <v>5.6999999999999993</v>
      </c>
      <c r="J25" s="212">
        <f t="shared" si="2"/>
        <v>3989.9999999999995</v>
      </c>
      <c r="K25" s="212"/>
      <c r="L25" s="212"/>
      <c r="M25" s="213">
        <f t="shared" si="3"/>
        <v>3989.9999999999995</v>
      </c>
      <c r="N25" s="212"/>
      <c r="O25" s="212"/>
      <c r="P25" s="212"/>
      <c r="Q25" s="212"/>
      <c r="R25" s="212"/>
      <c r="S25" s="212"/>
      <c r="T25" s="212"/>
      <c r="U25" s="212"/>
      <c r="V25" s="212">
        <f t="shared" si="4"/>
        <v>0</v>
      </c>
      <c r="W25" s="212">
        <f t="shared" si="5"/>
        <v>3989.9999999999995</v>
      </c>
      <c r="X25" s="216">
        <v>43</v>
      </c>
      <c r="Y25" s="219" t="s">
        <v>215</v>
      </c>
      <c r="Z25" s="219" t="s">
        <v>246</v>
      </c>
    </row>
    <row r="26" spans="1:26" s="220" customFormat="1" ht="11.25" hidden="1" customHeight="1" x14ac:dyDescent="0.2">
      <c r="A26" s="216">
        <v>0</v>
      </c>
      <c r="B26" s="216" t="s">
        <v>229</v>
      </c>
      <c r="C26" s="217">
        <v>44552</v>
      </c>
      <c r="D26" s="216" t="s">
        <v>237</v>
      </c>
      <c r="E26" s="216" t="s">
        <v>72</v>
      </c>
      <c r="F26" s="218" t="s">
        <v>159</v>
      </c>
      <c r="G26" s="212">
        <v>0</v>
      </c>
      <c r="H26" s="212">
        <f t="shared" si="0"/>
        <v>0</v>
      </c>
      <c r="I26" s="212">
        <f t="shared" si="1"/>
        <v>0</v>
      </c>
      <c r="J26" s="212">
        <f t="shared" si="2"/>
        <v>0</v>
      </c>
      <c r="K26" s="212"/>
      <c r="L26" s="212"/>
      <c r="M26" s="213">
        <f t="shared" si="3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4"/>
        <v>0</v>
      </c>
      <c r="W26" s="212">
        <f t="shared" si="5"/>
        <v>0</v>
      </c>
      <c r="X26" s="216">
        <v>43</v>
      </c>
      <c r="Y26" s="219" t="s">
        <v>215</v>
      </c>
      <c r="Z26" s="219" t="s">
        <v>246</v>
      </c>
    </row>
    <row r="27" spans="1:26" s="220" customFormat="1" ht="11.25" hidden="1" customHeight="1" x14ac:dyDescent="0.2">
      <c r="A27" s="216">
        <v>587</v>
      </c>
      <c r="B27" s="216" t="s">
        <v>203</v>
      </c>
      <c r="C27" s="217">
        <v>44553</v>
      </c>
      <c r="D27" s="216" t="s">
        <v>238</v>
      </c>
      <c r="E27" s="216" t="s">
        <v>72</v>
      </c>
      <c r="F27" s="218" t="s">
        <v>159</v>
      </c>
      <c r="G27" s="212">
        <v>6.25</v>
      </c>
      <c r="H27" s="212">
        <f t="shared" si="0"/>
        <v>0.14534883720930233</v>
      </c>
      <c r="I27" s="212">
        <f t="shared" si="1"/>
        <v>6.25</v>
      </c>
      <c r="J27" s="212">
        <f t="shared" si="2"/>
        <v>3668.75</v>
      </c>
      <c r="K27" s="212"/>
      <c r="L27" s="212"/>
      <c r="M27" s="213">
        <f t="shared" si="3"/>
        <v>3668.75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4"/>
        <v>0</v>
      </c>
      <c r="W27" s="212">
        <f t="shared" si="5"/>
        <v>3668.75</v>
      </c>
      <c r="X27" s="216">
        <v>43</v>
      </c>
      <c r="Y27" s="219" t="s">
        <v>215</v>
      </c>
      <c r="Z27" s="219" t="s">
        <v>246</v>
      </c>
    </row>
    <row r="28" spans="1:26" s="220" customFormat="1" ht="11.25" hidden="1" customHeight="1" x14ac:dyDescent="0.2">
      <c r="A28" s="216">
        <v>1015</v>
      </c>
      <c r="B28" s="218" t="s">
        <v>230</v>
      </c>
      <c r="C28" s="217">
        <v>44553</v>
      </c>
      <c r="D28" s="218" t="s">
        <v>239</v>
      </c>
      <c r="E28" s="216" t="s">
        <v>72</v>
      </c>
      <c r="F28" s="218" t="s">
        <v>159</v>
      </c>
      <c r="G28" s="212">
        <v>6</v>
      </c>
      <c r="H28" s="212">
        <f t="shared" si="0"/>
        <v>0.13953488372093023</v>
      </c>
      <c r="I28" s="212">
        <f t="shared" si="1"/>
        <v>6</v>
      </c>
      <c r="J28" s="212">
        <f t="shared" si="2"/>
        <v>6090</v>
      </c>
      <c r="K28" s="212"/>
      <c r="L28" s="212"/>
      <c r="M28" s="213">
        <f t="shared" si="3"/>
        <v>6090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4"/>
        <v>0</v>
      </c>
      <c r="W28" s="212">
        <f t="shared" si="5"/>
        <v>6090</v>
      </c>
      <c r="X28" s="216">
        <v>43</v>
      </c>
      <c r="Y28" s="219" t="s">
        <v>215</v>
      </c>
      <c r="Z28" s="219" t="s">
        <v>246</v>
      </c>
    </row>
    <row r="29" spans="1:26" s="220" customFormat="1" ht="11.25" hidden="1" customHeight="1" x14ac:dyDescent="0.2">
      <c r="A29" s="216">
        <v>154</v>
      </c>
      <c r="B29" s="216" t="s">
        <v>230</v>
      </c>
      <c r="C29" s="217">
        <v>44553</v>
      </c>
      <c r="D29" s="216" t="s">
        <v>239</v>
      </c>
      <c r="E29" s="216" t="s">
        <v>72</v>
      </c>
      <c r="F29" s="218" t="s">
        <v>159</v>
      </c>
      <c r="G29" s="212">
        <v>6</v>
      </c>
      <c r="H29" s="212">
        <f t="shared" si="0"/>
        <v>0.13953488372093023</v>
      </c>
      <c r="I29" s="212">
        <f t="shared" si="1"/>
        <v>6</v>
      </c>
      <c r="J29" s="212">
        <f t="shared" si="2"/>
        <v>924</v>
      </c>
      <c r="K29" s="212"/>
      <c r="L29" s="212"/>
      <c r="M29" s="213">
        <f t="shared" si="3"/>
        <v>924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4"/>
        <v>0</v>
      </c>
      <c r="W29" s="212">
        <f t="shared" si="5"/>
        <v>924</v>
      </c>
      <c r="X29" s="216">
        <v>43</v>
      </c>
      <c r="Y29" s="219" t="s">
        <v>215</v>
      </c>
      <c r="Z29" s="219" t="s">
        <v>246</v>
      </c>
    </row>
    <row r="30" spans="1:26" s="220" customFormat="1" ht="11.25" customHeight="1" x14ac:dyDescent="0.2">
      <c r="A30" s="216">
        <v>60</v>
      </c>
      <c r="B30" s="216" t="s">
        <v>231</v>
      </c>
      <c r="C30" s="217">
        <v>44553</v>
      </c>
      <c r="D30" s="216" t="s">
        <v>62</v>
      </c>
      <c r="E30" s="216" t="s">
        <v>72</v>
      </c>
      <c r="F30" s="218" t="s">
        <v>159</v>
      </c>
      <c r="G30" s="212">
        <v>6</v>
      </c>
      <c r="H30" s="212">
        <f t="shared" si="0"/>
        <v>0.13953488372093023</v>
      </c>
      <c r="I30" s="212">
        <f t="shared" si="1"/>
        <v>6</v>
      </c>
      <c r="J30" s="212">
        <f t="shared" si="2"/>
        <v>360</v>
      </c>
      <c r="K30" s="212"/>
      <c r="L30" s="212"/>
      <c r="M30" s="213">
        <f t="shared" si="3"/>
        <v>360</v>
      </c>
      <c r="N30" s="212">
        <v>-71.25</v>
      </c>
      <c r="O30" s="212"/>
      <c r="P30" s="212"/>
      <c r="Q30" s="212"/>
      <c r="R30" s="212"/>
      <c r="S30" s="212">
        <v>-50.03</v>
      </c>
      <c r="T30" s="212">
        <v>-50.56</v>
      </c>
      <c r="U30" s="212"/>
      <c r="V30" s="212">
        <f t="shared" si="4"/>
        <v>-171.84</v>
      </c>
      <c r="W30" s="212">
        <f t="shared" si="5"/>
        <v>188.16</v>
      </c>
      <c r="X30" s="216">
        <v>43</v>
      </c>
      <c r="Y30" s="219" t="s">
        <v>215</v>
      </c>
      <c r="Z30" s="219" t="s">
        <v>246</v>
      </c>
    </row>
    <row r="31" spans="1:26" s="220" customFormat="1" ht="11.25" customHeight="1" x14ac:dyDescent="0.2">
      <c r="A31" s="216">
        <v>250</v>
      </c>
      <c r="B31" s="216" t="s">
        <v>232</v>
      </c>
      <c r="C31" s="217">
        <v>44553</v>
      </c>
      <c r="D31" s="216" t="s">
        <v>62</v>
      </c>
      <c r="E31" s="216" t="s">
        <v>72</v>
      </c>
      <c r="F31" s="218" t="s">
        <v>159</v>
      </c>
      <c r="G31" s="212">
        <v>6</v>
      </c>
      <c r="H31" s="212">
        <f t="shared" si="0"/>
        <v>0.13953488372093023</v>
      </c>
      <c r="I31" s="212">
        <f t="shared" si="1"/>
        <v>6</v>
      </c>
      <c r="J31" s="212">
        <f t="shared" si="2"/>
        <v>1500</v>
      </c>
      <c r="K31" s="212"/>
      <c r="L31" s="212"/>
      <c r="M31" s="213">
        <f t="shared" si="3"/>
        <v>1500</v>
      </c>
      <c r="N31" s="212">
        <v>-71.25</v>
      </c>
      <c r="O31" s="212"/>
      <c r="P31" s="212"/>
      <c r="Q31" s="212"/>
      <c r="R31" s="212"/>
      <c r="S31" s="212"/>
      <c r="T31" s="212"/>
      <c r="U31" s="212"/>
      <c r="V31" s="212">
        <f t="shared" si="4"/>
        <v>-71.25</v>
      </c>
      <c r="W31" s="212">
        <f t="shared" si="5"/>
        <v>1428.75</v>
      </c>
      <c r="X31" s="216">
        <v>43</v>
      </c>
      <c r="Y31" s="219" t="s">
        <v>215</v>
      </c>
      <c r="Z31" s="219" t="s">
        <v>246</v>
      </c>
    </row>
    <row r="32" spans="1:26" s="220" customFormat="1" ht="11.25" customHeight="1" x14ac:dyDescent="0.2">
      <c r="A32" s="216">
        <v>499</v>
      </c>
      <c r="B32" s="216" t="s">
        <v>233</v>
      </c>
      <c r="C32" s="217">
        <v>44553</v>
      </c>
      <c r="D32" s="216" t="s">
        <v>62</v>
      </c>
      <c r="E32" s="216" t="s">
        <v>72</v>
      </c>
      <c r="F32" s="218" t="s">
        <v>159</v>
      </c>
      <c r="G32" s="212">
        <v>6</v>
      </c>
      <c r="H32" s="212">
        <f t="shared" si="0"/>
        <v>0.13953488372093023</v>
      </c>
      <c r="I32" s="212">
        <f t="shared" si="1"/>
        <v>6</v>
      </c>
      <c r="J32" s="212">
        <f t="shared" si="2"/>
        <v>2994</v>
      </c>
      <c r="K32" s="212"/>
      <c r="L32" s="212"/>
      <c r="M32" s="213">
        <f t="shared" si="3"/>
        <v>2994</v>
      </c>
      <c r="N32" s="212">
        <v>-71.25</v>
      </c>
      <c r="O32" s="212"/>
      <c r="P32" s="212"/>
      <c r="Q32" s="212"/>
      <c r="R32" s="212"/>
      <c r="S32" s="212"/>
      <c r="T32" s="212"/>
      <c r="U32" s="212"/>
      <c r="V32" s="212">
        <f t="shared" si="4"/>
        <v>-71.25</v>
      </c>
      <c r="W32" s="212">
        <f t="shared" si="5"/>
        <v>2922.75</v>
      </c>
      <c r="X32" s="216">
        <v>43</v>
      </c>
      <c r="Y32" s="219" t="s">
        <v>215</v>
      </c>
      <c r="Z32" s="219" t="s">
        <v>246</v>
      </c>
    </row>
    <row r="33" spans="1:26" s="220" customFormat="1" ht="11.25" hidden="1" customHeight="1" x14ac:dyDescent="0.2">
      <c r="A33" s="216">
        <v>720</v>
      </c>
      <c r="B33" s="216" t="s">
        <v>48</v>
      </c>
      <c r="C33" s="217">
        <v>44553</v>
      </c>
      <c r="D33" s="216" t="s">
        <v>240</v>
      </c>
      <c r="E33" s="216" t="s">
        <v>70</v>
      </c>
      <c r="F33" s="218" t="s">
        <v>159</v>
      </c>
      <c r="G33" s="212">
        <v>6.08</v>
      </c>
      <c r="H33" s="212">
        <f t="shared" si="0"/>
        <v>0.14139534883720931</v>
      </c>
      <c r="I33" s="212">
        <f t="shared" si="1"/>
        <v>6.5041860465116281</v>
      </c>
      <c r="J33" s="212">
        <f t="shared" si="2"/>
        <v>4683.013953488372</v>
      </c>
      <c r="K33" s="212"/>
      <c r="L33" s="212"/>
      <c r="M33" s="213">
        <f t="shared" si="3"/>
        <v>4683.013953488372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4"/>
        <v>0</v>
      </c>
      <c r="W33" s="212">
        <f t="shared" si="5"/>
        <v>4683.013953488372</v>
      </c>
      <c r="X33" s="216">
        <v>46</v>
      </c>
      <c r="Y33" s="219" t="s">
        <v>215</v>
      </c>
      <c r="Z33" s="219" t="s">
        <v>166</v>
      </c>
    </row>
    <row r="34" spans="1:26" s="220" customFormat="1" ht="11.25" hidden="1" customHeight="1" x14ac:dyDescent="0.2">
      <c r="A34" s="216">
        <v>864</v>
      </c>
      <c r="B34" s="216" t="s">
        <v>107</v>
      </c>
      <c r="C34" s="217">
        <v>44553</v>
      </c>
      <c r="D34" s="216" t="s">
        <v>107</v>
      </c>
      <c r="E34" s="216" t="s">
        <v>70</v>
      </c>
      <c r="F34" s="218" t="s">
        <v>159</v>
      </c>
      <c r="G34" s="212">
        <v>6.26</v>
      </c>
      <c r="H34" s="212">
        <f t="shared" si="0"/>
        <v>0.14558139534883721</v>
      </c>
      <c r="I34" s="212">
        <f t="shared" si="1"/>
        <v>6.6967441860465113</v>
      </c>
      <c r="J34" s="212">
        <f t="shared" si="2"/>
        <v>5785.986976744186</v>
      </c>
      <c r="K34" s="212"/>
      <c r="L34" s="212"/>
      <c r="M34" s="213">
        <f t="shared" si="3"/>
        <v>5785.986976744186</v>
      </c>
      <c r="N34" s="212">
        <v>-71.25</v>
      </c>
      <c r="O34" s="212"/>
      <c r="P34" s="212"/>
      <c r="Q34" s="212"/>
      <c r="R34" s="212"/>
      <c r="S34" s="212">
        <v>-45.06</v>
      </c>
      <c r="T34" s="212">
        <v>-54</v>
      </c>
      <c r="U34" s="212"/>
      <c r="V34" s="212">
        <f t="shared" si="4"/>
        <v>-170.31</v>
      </c>
      <c r="W34" s="212">
        <f t="shared" si="5"/>
        <v>5615.6769767441856</v>
      </c>
      <c r="X34" s="216">
        <v>46</v>
      </c>
      <c r="Y34" s="219" t="s">
        <v>215</v>
      </c>
      <c r="Z34" s="219" t="s">
        <v>166</v>
      </c>
    </row>
    <row r="35" spans="1:26" s="220" customFormat="1" ht="11.25" hidden="1" customHeight="1" x14ac:dyDescent="0.2">
      <c r="A35" s="216">
        <v>327</v>
      </c>
      <c r="B35" s="216" t="s">
        <v>203</v>
      </c>
      <c r="C35" s="217">
        <v>44554</v>
      </c>
      <c r="D35" s="216" t="s">
        <v>238</v>
      </c>
      <c r="E35" s="216" t="s">
        <v>72</v>
      </c>
      <c r="F35" s="218" t="s">
        <v>159</v>
      </c>
      <c r="G35" s="212">
        <v>6.25</v>
      </c>
      <c r="H35" s="212">
        <f t="shared" si="0"/>
        <v>0.14534883720930233</v>
      </c>
      <c r="I35" s="212">
        <f t="shared" si="1"/>
        <v>6.25</v>
      </c>
      <c r="J35" s="212">
        <f t="shared" si="2"/>
        <v>2043.75</v>
      </c>
      <c r="K35" s="212"/>
      <c r="L35" s="212"/>
      <c r="M35" s="213">
        <f t="shared" si="3"/>
        <v>2043.75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4"/>
        <v>0</v>
      </c>
      <c r="W35" s="212">
        <f t="shared" si="5"/>
        <v>2043.75</v>
      </c>
      <c r="X35" s="216">
        <v>43</v>
      </c>
      <c r="Y35" s="219" t="s">
        <v>215</v>
      </c>
      <c r="Z35" s="219" t="s">
        <v>246</v>
      </c>
    </row>
    <row r="36" spans="1:26" s="220" customFormat="1" ht="11.25" hidden="1" customHeight="1" x14ac:dyDescent="0.2">
      <c r="A36" s="216">
        <v>214</v>
      </c>
      <c r="B36" s="218" t="s">
        <v>54</v>
      </c>
      <c r="C36" s="217">
        <v>44554</v>
      </c>
      <c r="D36" s="218" t="s">
        <v>54</v>
      </c>
      <c r="E36" s="216" t="s">
        <v>72</v>
      </c>
      <c r="F36" s="218" t="s">
        <v>159</v>
      </c>
      <c r="G36" s="212">
        <v>6</v>
      </c>
      <c r="H36" s="212">
        <f t="shared" si="0"/>
        <v>0.13953488372093023</v>
      </c>
      <c r="I36" s="212">
        <f t="shared" si="1"/>
        <v>6</v>
      </c>
      <c r="J36" s="212">
        <f t="shared" si="2"/>
        <v>1284</v>
      </c>
      <c r="K36" s="212"/>
      <c r="L36" s="212"/>
      <c r="M36" s="213">
        <f t="shared" si="3"/>
        <v>1284</v>
      </c>
      <c r="N36" s="212"/>
      <c r="O36" s="212"/>
      <c r="P36" s="212"/>
      <c r="Q36" s="212"/>
      <c r="R36" s="212"/>
      <c r="S36" s="212"/>
      <c r="T36" s="212"/>
      <c r="U36" s="212"/>
      <c r="V36" s="212">
        <f t="shared" si="4"/>
        <v>0</v>
      </c>
      <c r="W36" s="212">
        <f t="shared" si="5"/>
        <v>1284</v>
      </c>
      <c r="X36" s="216">
        <v>43</v>
      </c>
      <c r="Y36" s="219" t="s">
        <v>215</v>
      </c>
      <c r="Z36" s="219" t="s">
        <v>246</v>
      </c>
    </row>
    <row r="37" spans="1:26" s="220" customFormat="1" ht="11.25" hidden="1" customHeight="1" x14ac:dyDescent="0.2">
      <c r="A37" s="216">
        <v>0</v>
      </c>
      <c r="B37" s="216" t="s">
        <v>234</v>
      </c>
      <c r="C37" s="217">
        <v>44554</v>
      </c>
      <c r="D37" s="216" t="s">
        <v>241</v>
      </c>
      <c r="E37" s="216" t="s">
        <v>72</v>
      </c>
      <c r="F37" s="218" t="s">
        <v>159</v>
      </c>
      <c r="G37" s="212">
        <v>6</v>
      </c>
      <c r="H37" s="212">
        <f t="shared" si="0"/>
        <v>0.13953488372093023</v>
      </c>
      <c r="I37" s="212">
        <f t="shared" si="1"/>
        <v>6</v>
      </c>
      <c r="J37" s="212">
        <f t="shared" si="2"/>
        <v>0</v>
      </c>
      <c r="K37" s="212"/>
      <c r="L37" s="212"/>
      <c r="M37" s="213">
        <f t="shared" si="3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4"/>
        <v>0</v>
      </c>
      <c r="W37" s="212">
        <f t="shared" si="5"/>
        <v>0</v>
      </c>
      <c r="X37" s="216">
        <v>43</v>
      </c>
      <c r="Y37" s="219" t="s">
        <v>215</v>
      </c>
      <c r="Z37" s="219" t="s">
        <v>246</v>
      </c>
    </row>
    <row r="38" spans="1:26" s="220" customFormat="1" ht="11.25" hidden="1" customHeight="1" x14ac:dyDescent="0.2">
      <c r="A38" s="216">
        <v>250</v>
      </c>
      <c r="B38" s="216" t="s">
        <v>235</v>
      </c>
      <c r="C38" s="217">
        <v>44554</v>
      </c>
      <c r="D38" s="216" t="s">
        <v>238</v>
      </c>
      <c r="E38" s="216" t="s">
        <v>72</v>
      </c>
      <c r="F38" s="218" t="s">
        <v>159</v>
      </c>
      <c r="G38" s="212">
        <v>6</v>
      </c>
      <c r="H38" s="212">
        <f t="shared" si="0"/>
        <v>0.13953488372093023</v>
      </c>
      <c r="I38" s="212">
        <f t="shared" si="1"/>
        <v>6</v>
      </c>
      <c r="J38" s="212">
        <f t="shared" si="2"/>
        <v>1500</v>
      </c>
      <c r="K38" s="212"/>
      <c r="L38" s="212"/>
      <c r="M38" s="213">
        <f t="shared" si="3"/>
        <v>1500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4"/>
        <v>0</v>
      </c>
      <c r="W38" s="212">
        <f t="shared" si="5"/>
        <v>1500</v>
      </c>
      <c r="X38" s="216">
        <v>43</v>
      </c>
      <c r="Y38" s="219" t="s">
        <v>215</v>
      </c>
      <c r="Z38" s="219" t="s">
        <v>246</v>
      </c>
    </row>
    <row r="39" spans="1:26" s="220" customFormat="1" ht="11.25" hidden="1" customHeight="1" x14ac:dyDescent="0.2">
      <c r="A39" s="216">
        <v>2016</v>
      </c>
      <c r="B39" s="216" t="s">
        <v>203</v>
      </c>
      <c r="C39" s="217">
        <v>44554</v>
      </c>
      <c r="D39" s="216" t="s">
        <v>238</v>
      </c>
      <c r="E39" s="216" t="s">
        <v>245</v>
      </c>
      <c r="F39" s="218" t="s">
        <v>159</v>
      </c>
      <c r="G39" s="212">
        <v>6.36</v>
      </c>
      <c r="H39" s="212">
        <f t="shared" si="0"/>
        <v>0.14790697674418604</v>
      </c>
      <c r="I39" s="212">
        <f t="shared" si="1"/>
        <v>6.8037209302325579</v>
      </c>
      <c r="J39" s="212">
        <f t="shared" si="2"/>
        <v>13716.301395348837</v>
      </c>
      <c r="K39" s="212"/>
      <c r="L39" s="212"/>
      <c r="M39" s="213">
        <f t="shared" si="3"/>
        <v>13716.301395348837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4"/>
        <v>0</v>
      </c>
      <c r="W39" s="212">
        <f t="shared" si="5"/>
        <v>13716.301395348837</v>
      </c>
      <c r="X39" s="216">
        <v>46</v>
      </c>
      <c r="Y39" s="219" t="s">
        <v>215</v>
      </c>
      <c r="Z39" s="219" t="s">
        <v>247</v>
      </c>
    </row>
    <row r="40" spans="1:26" s="220" customFormat="1" ht="11.25" hidden="1" customHeight="1" x14ac:dyDescent="0.2">
      <c r="A40" s="216">
        <v>240</v>
      </c>
      <c r="B40" s="218" t="s">
        <v>236</v>
      </c>
      <c r="C40" s="217">
        <v>44554</v>
      </c>
      <c r="D40" s="218" t="s">
        <v>242</v>
      </c>
      <c r="E40" s="216" t="s">
        <v>245</v>
      </c>
      <c r="F40" s="218" t="s">
        <v>159</v>
      </c>
      <c r="G40" s="212">
        <v>5.89</v>
      </c>
      <c r="H40" s="212">
        <f t="shared" si="0"/>
        <v>0.1369767441860465</v>
      </c>
      <c r="I40" s="212">
        <f t="shared" si="1"/>
        <v>6.3009302325581391</v>
      </c>
      <c r="J40" s="212">
        <f t="shared" si="2"/>
        <v>1512.2232558139533</v>
      </c>
      <c r="K40" s="212"/>
      <c r="L40" s="212"/>
      <c r="M40" s="213">
        <f t="shared" si="3"/>
        <v>1512.2232558139533</v>
      </c>
      <c r="N40" s="212">
        <v>-71.25</v>
      </c>
      <c r="O40" s="212"/>
      <c r="P40" s="212"/>
      <c r="Q40" s="212"/>
      <c r="R40" s="212">
        <v>0</v>
      </c>
      <c r="S40" s="212">
        <v>-130.03</v>
      </c>
      <c r="T40" s="212">
        <v>-15</v>
      </c>
      <c r="U40" s="212"/>
      <c r="V40" s="212">
        <f t="shared" si="4"/>
        <v>-216.28</v>
      </c>
      <c r="W40" s="212">
        <f t="shared" si="5"/>
        <v>1295.9432558139533</v>
      </c>
      <c r="X40" s="216">
        <v>46</v>
      </c>
      <c r="Y40" s="219" t="s">
        <v>215</v>
      </c>
      <c r="Z40" s="219" t="s">
        <v>247</v>
      </c>
    </row>
    <row r="41" spans="1:26" s="220" customFormat="1" ht="11.25" hidden="1" customHeight="1" x14ac:dyDescent="0.2">
      <c r="A41" s="216">
        <v>281</v>
      </c>
      <c r="B41" s="216" t="s">
        <v>199</v>
      </c>
      <c r="C41" s="217">
        <v>44554</v>
      </c>
      <c r="D41" s="216" t="s">
        <v>243</v>
      </c>
      <c r="E41" s="216" t="s">
        <v>245</v>
      </c>
      <c r="F41" s="218" t="s">
        <v>159</v>
      </c>
      <c r="G41" s="212">
        <v>5.89</v>
      </c>
      <c r="H41" s="212">
        <f t="shared" si="0"/>
        <v>0.1369767441860465</v>
      </c>
      <c r="I41" s="212">
        <f t="shared" si="1"/>
        <v>6.3009302325581391</v>
      </c>
      <c r="J41" s="212">
        <f t="shared" si="2"/>
        <v>1770.5613953488371</v>
      </c>
      <c r="K41" s="212"/>
      <c r="L41" s="212"/>
      <c r="M41" s="213">
        <f t="shared" si="3"/>
        <v>1770.5613953488371</v>
      </c>
      <c r="N41" s="212"/>
      <c r="O41" s="212"/>
      <c r="P41" s="212"/>
      <c r="Q41" s="212"/>
      <c r="R41" s="212"/>
      <c r="S41" s="212"/>
      <c r="T41" s="212"/>
      <c r="U41" s="212"/>
      <c r="V41" s="212">
        <f t="shared" si="4"/>
        <v>0</v>
      </c>
      <c r="W41" s="212">
        <f t="shared" si="5"/>
        <v>1770.5613953488371</v>
      </c>
      <c r="X41" s="216">
        <v>46</v>
      </c>
      <c r="Y41" s="219" t="s">
        <v>215</v>
      </c>
      <c r="Z41" s="219" t="s">
        <v>166</v>
      </c>
    </row>
    <row r="42" spans="1:26" s="220" customFormat="1" ht="11.25" hidden="1" customHeight="1" x14ac:dyDescent="0.2">
      <c r="A42" s="216">
        <v>199</v>
      </c>
      <c r="B42" s="216" t="s">
        <v>200</v>
      </c>
      <c r="C42" s="217">
        <v>44554</v>
      </c>
      <c r="D42" s="216" t="s">
        <v>244</v>
      </c>
      <c r="E42" s="216" t="s">
        <v>245</v>
      </c>
      <c r="F42" s="218" t="s">
        <v>159</v>
      </c>
      <c r="G42" s="212">
        <v>5.89</v>
      </c>
      <c r="H42" s="212">
        <f t="shared" si="0"/>
        <v>0.1369767441860465</v>
      </c>
      <c r="I42" s="212">
        <f t="shared" si="1"/>
        <v>6.3009302325581391</v>
      </c>
      <c r="J42" s="212">
        <f t="shared" si="2"/>
        <v>1253.8851162790697</v>
      </c>
      <c r="K42" s="212"/>
      <c r="L42" s="212"/>
      <c r="M42" s="213">
        <f t="shared" si="3"/>
        <v>1253.8851162790697</v>
      </c>
      <c r="N42" s="212"/>
      <c r="O42" s="212"/>
      <c r="P42" s="212"/>
      <c r="Q42" s="212"/>
      <c r="R42" s="212"/>
      <c r="S42" s="212"/>
      <c r="T42" s="212"/>
      <c r="U42" s="212"/>
      <c r="V42" s="212">
        <f t="shared" si="4"/>
        <v>0</v>
      </c>
      <c r="W42" s="212">
        <f t="shared" si="5"/>
        <v>1253.8851162790697</v>
      </c>
      <c r="X42" s="216">
        <v>46</v>
      </c>
      <c r="Y42" s="219" t="s">
        <v>215</v>
      </c>
      <c r="Z42" s="219" t="s">
        <v>166</v>
      </c>
    </row>
    <row r="43" spans="1:26" s="188" customFormat="1" ht="13.5" thickBot="1" x14ac:dyDescent="0.25">
      <c r="A43" s="129">
        <f>SUBTOTAL(9,A14:A42)</f>
        <v>809</v>
      </c>
      <c r="B43" s="287" t="s">
        <v>26</v>
      </c>
      <c r="C43" s="288"/>
      <c r="D43" s="288"/>
      <c r="E43" s="288"/>
      <c r="F43" s="288"/>
      <c r="G43" s="288"/>
      <c r="H43" s="288"/>
      <c r="I43" s="130">
        <f>J43/A43</f>
        <v>6</v>
      </c>
      <c r="J43" s="130">
        <f t="shared" ref="J43:W43" si="6">SUBTOTAL(9,J14:J42)</f>
        <v>4854</v>
      </c>
      <c r="K43" s="130">
        <f t="shared" si="6"/>
        <v>0</v>
      </c>
      <c r="L43" s="130">
        <f t="shared" si="6"/>
        <v>0</v>
      </c>
      <c r="M43" s="130">
        <f t="shared" si="6"/>
        <v>4854</v>
      </c>
      <c r="N43" s="130">
        <f t="shared" si="6"/>
        <v>-213.75</v>
      </c>
      <c r="O43" s="130">
        <f t="shared" si="6"/>
        <v>0</v>
      </c>
      <c r="P43" s="130">
        <f t="shared" si="6"/>
        <v>0</v>
      </c>
      <c r="Q43" s="130">
        <f t="shared" si="6"/>
        <v>0</v>
      </c>
      <c r="R43" s="130">
        <f t="shared" si="6"/>
        <v>0</v>
      </c>
      <c r="S43" s="130">
        <f t="shared" si="6"/>
        <v>-50.03</v>
      </c>
      <c r="T43" s="130">
        <f t="shared" si="6"/>
        <v>-50.56</v>
      </c>
      <c r="U43" s="130">
        <f t="shared" si="6"/>
        <v>0</v>
      </c>
      <c r="V43" s="203">
        <f t="shared" si="6"/>
        <v>-314.34000000000003</v>
      </c>
      <c r="W43" s="203">
        <f t="shared" si="6"/>
        <v>4539.66</v>
      </c>
      <c r="X43" s="295"/>
      <c r="Y43" s="296"/>
      <c r="Z43" s="296"/>
    </row>
    <row r="44" spans="1:26" x14ac:dyDescent="0.25">
      <c r="A44" s="262"/>
      <c r="B44" s="262"/>
      <c r="C44" s="262"/>
      <c r="D44" s="262"/>
      <c r="E44" s="262"/>
      <c r="F44" s="262"/>
      <c r="G44" s="103"/>
      <c r="H44" s="262"/>
      <c r="I44" s="262"/>
      <c r="J44" s="262"/>
      <c r="K44" s="262"/>
      <c r="L44" s="262"/>
      <c r="M44" s="103"/>
      <c r="N44" s="262"/>
      <c r="O44" s="262"/>
      <c r="P44" s="262"/>
      <c r="Q44" s="262"/>
      <c r="R44" s="262"/>
      <c r="S44" s="104"/>
      <c r="T44" s="262"/>
      <c r="U44" s="262"/>
      <c r="V44" s="105"/>
      <c r="W44" s="262"/>
      <c r="X44" s="262"/>
    </row>
    <row r="45" spans="1:26" x14ac:dyDescent="0.25">
      <c r="A45" s="149" t="e">
        <f>+#REF!+#REF!+#REF!+#REF!+#REF!+#REF!+#REF!+#REF!+#REF!+#REF!+#REF!+#REF!+#REF!+#REF!+#REF!+#REF!+#REF!+#REF!+#REF!+#REF!+#REF!</f>
        <v>#REF!</v>
      </c>
      <c r="B45" s="262"/>
      <c r="C45" s="262"/>
      <c r="D45" s="262"/>
      <c r="E45" s="262"/>
      <c r="F45" s="262"/>
      <c r="G45" s="103"/>
      <c r="H45" s="262"/>
      <c r="I45" s="262"/>
      <c r="J45" s="106" t="e">
        <f>+#REF!+#REF!+#REF!+#REF!+#REF!+#REF!+#REF!+#REF!+#REF!+#REF!+#REF!+#REF!+#REF!+#REF!+#REF!+#REF!+#REF!+#REF!+#REF!+#REF!+#REF!</f>
        <v>#REF!</v>
      </c>
      <c r="K45" s="106" t="e">
        <f>+#REF!+#REF!+#REF!+#REF!+#REF!+#REF!+#REF!+#REF!+#REF!+#REF!+#REF!+#REF!+#REF!+#REF!+#REF!+#REF!+#REF!+#REF!+#REF!+#REF!+#REF!</f>
        <v>#REF!</v>
      </c>
      <c r="L45" s="106" t="e">
        <f>+#REF!+#REF!+#REF!+#REF!+#REF!+#REF!+#REF!+#REF!+#REF!+#REF!+#REF!+#REF!+#REF!+#REF!+#REF!+#REF!+#REF!+#REF!+#REF!+#REF!+#REF!</f>
        <v>#REF!</v>
      </c>
      <c r="M45" s="106" t="e">
        <f>+#REF!+#REF!+#REF!+#REF!+#REF!+#REF!+#REF!+#REF!+#REF!+#REF!+#REF!+#REF!+#REF!+#REF!+#REF!+#REF!+#REF!+#REF!+#REF!+#REF!+#REF!</f>
        <v>#REF!</v>
      </c>
      <c r="N45" s="106" t="e">
        <f>+#REF!+#REF!+#REF!+#REF!+#REF!+#REF!+#REF!+#REF!+#REF!+#REF!+#REF!+#REF!+#REF!+#REF!+#REF!+#REF!+#REF!+#REF!+#REF!+#REF!+#REF!</f>
        <v>#REF!</v>
      </c>
      <c r="O45" s="106" t="e">
        <f>+#REF!+#REF!+#REF!+#REF!+#REF!+#REF!+#REF!+#REF!+#REF!+#REF!+#REF!+#REF!+#REF!+#REF!+#REF!+#REF!+#REF!+#REF!+#REF!+#REF!+#REF!</f>
        <v>#REF!</v>
      </c>
      <c r="P45" s="106" t="e">
        <f>+#REF!+#REF!+#REF!+#REF!+#REF!+#REF!+#REF!+#REF!+#REF!+#REF!+#REF!+#REF!+#REF!+#REF!+#REF!+#REF!+#REF!+#REF!+#REF!+#REF!+#REF!</f>
        <v>#REF!</v>
      </c>
      <c r="Q45" s="106" t="e">
        <f>+#REF!+#REF!+#REF!+#REF!+#REF!+#REF!+#REF!+#REF!+#REF!+#REF!+#REF!+#REF!+#REF!+#REF!+#REF!+#REF!+#REF!+#REF!+#REF!+#REF!+#REF!</f>
        <v>#REF!</v>
      </c>
      <c r="R45" s="106" t="e">
        <f>+#REF!+#REF!+#REF!+#REF!+#REF!+#REF!+#REF!+#REF!+#REF!+#REF!+#REF!+#REF!+#REF!+#REF!+#REF!+#REF!+#REF!+#REF!+#REF!+#REF!+#REF!</f>
        <v>#REF!</v>
      </c>
      <c r="S45" s="106" t="e">
        <f>+#REF!+#REF!+#REF!+#REF!+#REF!+#REF!+#REF!+#REF!+#REF!+#REF!+#REF!+#REF!+#REF!+#REF!+#REF!+#REF!+#REF!+#REF!+#REF!+#REF!+#REF!</f>
        <v>#REF!</v>
      </c>
      <c r="T45" s="106" t="e">
        <f>+#REF!+#REF!+#REF!+#REF!+#REF!+#REF!+#REF!+#REF!+#REF!+#REF!+#REF!+#REF!+#REF!+#REF!+#REF!+#REF!+#REF!+#REF!+#REF!+#REF!+#REF!</f>
        <v>#REF!</v>
      </c>
      <c r="U45" s="106" t="e">
        <f>+#REF!+#REF!+#REF!+#REF!+#REF!+#REF!+#REF!+#REF!+#REF!+#REF!+#REF!+#REF!+#REF!+#REF!+#REF!+#REF!+#REF!+#REF!+#REF!+#REF!+#REF!</f>
        <v>#REF!</v>
      </c>
      <c r="V45" s="106" t="e">
        <f>+#REF!+#REF!+#REF!+#REF!+#REF!+#REF!+#REF!+#REF!+#REF!+#REF!+#REF!+#REF!+#REF!+#REF!+#REF!+#REF!+#REF!+#REF!+#REF!+#REF!+#REF!</f>
        <v>#REF!</v>
      </c>
      <c r="W45" s="106" t="e">
        <f>+#REF!+#REF!+#REF!+#REF!+#REF!+#REF!+#REF!+#REF!+#REF!+#REF!+#REF!+#REF!+#REF!+#REF!+#REF!+#REF!+#REF!+#REF!+#REF!+#REF!+#REF!</f>
        <v>#REF!</v>
      </c>
      <c r="X45" s="262"/>
    </row>
    <row r="46" spans="1:26" x14ac:dyDescent="0.25">
      <c r="A46" s="149" t="e">
        <f>+A43-A45</f>
        <v>#REF!</v>
      </c>
      <c r="B46" s="262"/>
      <c r="C46" s="262"/>
      <c r="D46" s="262"/>
      <c r="E46" s="262"/>
      <c r="F46" s="262"/>
      <c r="G46" s="103"/>
      <c r="H46" s="262"/>
      <c r="I46" s="262"/>
      <c r="J46" s="106" t="e">
        <f>+J45-J43</f>
        <v>#REF!</v>
      </c>
      <c r="K46" s="106" t="e">
        <f t="shared" ref="K46:W46" si="7">+K45-K43</f>
        <v>#REF!</v>
      </c>
      <c r="L46" s="106" t="e">
        <f t="shared" si="7"/>
        <v>#REF!</v>
      </c>
      <c r="M46" s="106" t="e">
        <f t="shared" si="7"/>
        <v>#REF!</v>
      </c>
      <c r="N46" s="106" t="e">
        <f t="shared" si="7"/>
        <v>#REF!</v>
      </c>
      <c r="O46" s="106" t="e">
        <f t="shared" si="7"/>
        <v>#REF!</v>
      </c>
      <c r="P46" s="106" t="e">
        <f t="shared" si="7"/>
        <v>#REF!</v>
      </c>
      <c r="Q46" s="106" t="e">
        <f t="shared" si="7"/>
        <v>#REF!</v>
      </c>
      <c r="R46" s="106" t="e">
        <f t="shared" si="7"/>
        <v>#REF!</v>
      </c>
      <c r="S46" s="106" t="e">
        <f t="shared" si="7"/>
        <v>#REF!</v>
      </c>
      <c r="T46" s="106" t="e">
        <f t="shared" si="7"/>
        <v>#REF!</v>
      </c>
      <c r="U46" s="106" t="e">
        <f t="shared" si="7"/>
        <v>#REF!</v>
      </c>
      <c r="V46" s="106" t="e">
        <f t="shared" si="7"/>
        <v>#REF!</v>
      </c>
      <c r="W46" s="106" t="e">
        <f t="shared" si="7"/>
        <v>#REF!</v>
      </c>
      <c r="X46" s="262"/>
    </row>
    <row r="47" spans="1:26" x14ac:dyDescent="0.25">
      <c r="A47" s="149"/>
      <c r="B47" s="149"/>
      <c r="C47" s="262"/>
      <c r="D47" s="262"/>
      <c r="E47" s="262"/>
      <c r="F47" s="262"/>
      <c r="G47" s="103"/>
      <c r="H47" s="262"/>
      <c r="I47" s="262"/>
      <c r="J47" s="262"/>
      <c r="K47" s="262"/>
      <c r="L47" s="262"/>
      <c r="M47" s="103"/>
      <c r="N47" s="262"/>
      <c r="O47" s="262"/>
      <c r="P47" s="262"/>
      <c r="Q47" s="262"/>
      <c r="R47" s="262"/>
      <c r="S47" s="104"/>
      <c r="T47" s="262"/>
      <c r="U47" s="262"/>
      <c r="V47" s="105"/>
      <c r="W47" s="262"/>
      <c r="X47" s="262"/>
    </row>
    <row r="48" spans="1:26" x14ac:dyDescent="0.25">
      <c r="A48" s="149"/>
      <c r="B48" s="262"/>
      <c r="C48" s="262"/>
      <c r="D48" s="262"/>
      <c r="E48" s="262"/>
      <c r="F48" s="262"/>
      <c r="G48" s="103"/>
      <c r="H48" s="262"/>
      <c r="I48" s="262"/>
      <c r="J48" s="262"/>
      <c r="K48" s="262"/>
      <c r="L48" s="262"/>
      <c r="M48" s="103"/>
      <c r="N48" s="262"/>
      <c r="O48" s="262"/>
      <c r="P48" s="262"/>
      <c r="Q48" s="262"/>
      <c r="R48" s="262"/>
      <c r="S48" s="104"/>
      <c r="T48" s="262"/>
      <c r="U48" s="262"/>
      <c r="V48" s="105"/>
      <c r="W48" s="262"/>
      <c r="X48" s="262"/>
    </row>
    <row r="49" spans="1:24" x14ac:dyDescent="0.25">
      <c r="A49" s="262"/>
      <c r="B49" s="262"/>
      <c r="C49" s="262"/>
      <c r="D49" s="262"/>
      <c r="E49" s="262"/>
      <c r="F49" s="262"/>
      <c r="G49" s="103"/>
      <c r="H49" s="262"/>
      <c r="I49" s="262"/>
      <c r="J49" s="262"/>
      <c r="K49" s="262"/>
      <c r="L49" s="262"/>
      <c r="M49" s="103"/>
      <c r="N49" s="262"/>
      <c r="O49" s="262"/>
      <c r="P49" s="262"/>
      <c r="Q49" s="262"/>
      <c r="R49" s="262"/>
      <c r="S49" s="104"/>
      <c r="T49" s="262"/>
      <c r="U49" s="262"/>
      <c r="V49" s="105"/>
      <c r="W49" s="262"/>
      <c r="X49" s="262"/>
    </row>
    <row r="50" spans="1:24" x14ac:dyDescent="0.25">
      <c r="A50" s="262"/>
      <c r="B50" s="262"/>
      <c r="C50" s="262"/>
      <c r="D50" s="262"/>
      <c r="E50" s="262"/>
      <c r="F50" s="262"/>
      <c r="G50" s="103"/>
      <c r="H50" s="262"/>
      <c r="I50" s="262"/>
      <c r="J50" s="262"/>
      <c r="K50" s="262"/>
      <c r="L50" s="262"/>
      <c r="M50" s="103"/>
      <c r="N50" s="262"/>
      <c r="O50" s="262"/>
      <c r="P50" s="262"/>
      <c r="Q50" s="262"/>
      <c r="R50" s="262"/>
      <c r="S50" s="104"/>
      <c r="T50" s="262"/>
      <c r="U50" s="262"/>
      <c r="V50" s="105"/>
      <c r="W50" s="262"/>
      <c r="X50" s="262"/>
    </row>
    <row r="51" spans="1:24" x14ac:dyDescent="0.25">
      <c r="A51" s="262"/>
      <c r="B51" s="262"/>
      <c r="C51" s="262"/>
      <c r="D51" s="262"/>
      <c r="E51" s="262"/>
      <c r="F51" s="262"/>
      <c r="G51" s="103"/>
      <c r="H51" s="262"/>
      <c r="I51" s="262"/>
      <c r="J51" s="262"/>
      <c r="K51" s="262"/>
      <c r="L51" s="262"/>
      <c r="M51" s="103"/>
      <c r="N51" s="262"/>
      <c r="O51" s="262"/>
      <c r="P51" s="262"/>
      <c r="Q51" s="262"/>
      <c r="R51" s="262"/>
      <c r="S51" s="104"/>
      <c r="T51" s="262"/>
      <c r="U51" s="262"/>
      <c r="V51" s="105"/>
      <c r="W51" s="262"/>
      <c r="X51" s="262"/>
    </row>
    <row r="52" spans="1:24" x14ac:dyDescent="0.25">
      <c r="A52" s="262"/>
      <c r="B52" s="262"/>
      <c r="C52" s="262"/>
      <c r="D52" s="262"/>
      <c r="E52" s="262"/>
      <c r="F52" s="262"/>
      <c r="G52" s="103"/>
      <c r="H52" s="262"/>
      <c r="I52" s="262"/>
      <c r="J52" s="262"/>
      <c r="K52" s="262"/>
      <c r="L52" s="262"/>
      <c r="M52" s="103"/>
      <c r="N52" s="262"/>
      <c r="O52" s="262"/>
      <c r="P52" s="262"/>
      <c r="Q52" s="262"/>
      <c r="R52" s="262"/>
      <c r="S52" s="104"/>
      <c r="T52" s="262"/>
      <c r="U52" s="262"/>
      <c r="V52" s="105"/>
      <c r="W52" s="262"/>
      <c r="X52" s="262"/>
    </row>
    <row r="53" spans="1:24" x14ac:dyDescent="0.25">
      <c r="A53" s="262"/>
      <c r="B53" s="262"/>
      <c r="C53" s="262"/>
      <c r="D53" s="262"/>
      <c r="E53" s="262"/>
      <c r="F53" s="262"/>
      <c r="G53" s="103"/>
      <c r="H53" s="262"/>
      <c r="I53" s="262"/>
      <c r="J53" s="262"/>
      <c r="K53" s="262"/>
      <c r="L53" s="262"/>
      <c r="M53" s="103"/>
      <c r="N53" s="262"/>
      <c r="O53" s="262"/>
      <c r="P53" s="262"/>
      <c r="Q53" s="262"/>
      <c r="R53" s="262"/>
      <c r="S53" s="104"/>
      <c r="T53" s="262"/>
      <c r="U53" s="262"/>
      <c r="V53" s="105"/>
      <c r="W53" s="262"/>
      <c r="X53" s="262"/>
    </row>
    <row r="54" spans="1:24" x14ac:dyDescent="0.25">
      <c r="A54" s="262"/>
      <c r="B54" s="262"/>
      <c r="C54" s="262"/>
      <c r="D54" s="262"/>
      <c r="E54" s="262"/>
      <c r="F54" s="262"/>
      <c r="G54" s="103"/>
      <c r="H54" s="262"/>
      <c r="I54" s="262"/>
      <c r="J54" s="262"/>
      <c r="K54" s="262"/>
      <c r="L54" s="262"/>
      <c r="M54" s="103"/>
      <c r="N54" s="262"/>
      <c r="O54" s="262"/>
      <c r="P54" s="262"/>
      <c r="Q54" s="262"/>
      <c r="R54" s="262"/>
      <c r="S54" s="104"/>
      <c r="T54" s="262"/>
      <c r="U54" s="262"/>
      <c r="V54" s="105"/>
      <c r="W54" s="262"/>
      <c r="X54" s="262"/>
    </row>
    <row r="55" spans="1:24" x14ac:dyDescent="0.25">
      <c r="A55" s="262"/>
      <c r="B55" s="262"/>
      <c r="C55" s="262"/>
      <c r="D55" s="262"/>
      <c r="E55" s="262"/>
      <c r="F55" s="262"/>
      <c r="G55" s="103"/>
      <c r="H55" s="262"/>
      <c r="I55" s="262"/>
      <c r="J55" s="262"/>
      <c r="K55" s="262"/>
      <c r="L55" s="262"/>
      <c r="M55" s="103"/>
      <c r="N55" s="262"/>
      <c r="O55" s="262"/>
      <c r="P55" s="262"/>
      <c r="Q55" s="262"/>
      <c r="R55" s="262"/>
      <c r="S55" s="104"/>
      <c r="T55" s="262"/>
      <c r="U55" s="262"/>
      <c r="V55" s="105"/>
      <c r="W55" s="262"/>
      <c r="X55" s="262"/>
    </row>
    <row r="56" spans="1:24" x14ac:dyDescent="0.25">
      <c r="A56" s="262"/>
      <c r="B56" s="262"/>
      <c r="C56" s="262"/>
      <c r="D56" s="262"/>
      <c r="E56" s="262"/>
      <c r="F56" s="262"/>
      <c r="G56" s="103"/>
      <c r="H56" s="262"/>
      <c r="I56" s="262"/>
      <c r="J56" s="262"/>
      <c r="K56" s="262"/>
      <c r="L56" s="262"/>
      <c r="M56" s="103"/>
      <c r="N56" s="262"/>
      <c r="O56" s="262"/>
      <c r="P56" s="262"/>
      <c r="Q56" s="262"/>
      <c r="R56" s="262"/>
      <c r="S56" s="104"/>
      <c r="T56" s="262"/>
      <c r="U56" s="262"/>
      <c r="V56" s="105"/>
      <c r="W56" s="262"/>
      <c r="X56" s="262"/>
    </row>
    <row r="57" spans="1:24" x14ac:dyDescent="0.25">
      <c r="A57" s="262"/>
      <c r="B57" s="262"/>
      <c r="C57" s="262"/>
      <c r="D57" s="262"/>
      <c r="E57" s="262"/>
      <c r="F57" s="262"/>
      <c r="G57" s="103"/>
      <c r="H57" s="262"/>
      <c r="I57" s="262"/>
      <c r="J57" s="262"/>
      <c r="K57" s="262"/>
      <c r="L57" s="262"/>
      <c r="M57" s="103"/>
      <c r="N57" s="262"/>
      <c r="O57" s="262"/>
      <c r="P57" s="262"/>
      <c r="Q57" s="262"/>
      <c r="R57" s="262"/>
      <c r="S57" s="104"/>
      <c r="T57" s="262"/>
      <c r="U57" s="262"/>
      <c r="V57" s="105"/>
      <c r="W57" s="262"/>
      <c r="X57" s="262"/>
    </row>
    <row r="58" spans="1:24" x14ac:dyDescent="0.25">
      <c r="A58" s="262"/>
      <c r="B58" s="262"/>
      <c r="C58" s="262"/>
      <c r="D58" s="262"/>
      <c r="E58" s="262"/>
      <c r="F58" s="262"/>
      <c r="G58" s="103"/>
      <c r="H58" s="262"/>
      <c r="I58" s="262"/>
      <c r="J58" s="262"/>
      <c r="K58" s="262"/>
      <c r="L58" s="262"/>
      <c r="M58" s="103"/>
      <c r="N58" s="262"/>
      <c r="O58" s="262"/>
      <c r="P58" s="262"/>
      <c r="Q58" s="262"/>
      <c r="R58" s="262"/>
      <c r="S58" s="104"/>
      <c r="T58" s="262"/>
      <c r="U58" s="262"/>
      <c r="V58" s="105"/>
      <c r="W58" s="262"/>
      <c r="X58" s="262"/>
    </row>
    <row r="59" spans="1:24" x14ac:dyDescent="0.25">
      <c r="A59" s="262"/>
      <c r="B59" s="262"/>
      <c r="C59" s="262"/>
      <c r="D59" s="262"/>
      <c r="E59" s="262"/>
      <c r="F59" s="262"/>
      <c r="G59" s="103"/>
      <c r="H59" s="262"/>
      <c r="I59" s="262"/>
      <c r="J59" s="262"/>
      <c r="K59" s="262"/>
      <c r="L59" s="262"/>
      <c r="M59" s="103"/>
      <c r="N59" s="262"/>
      <c r="O59" s="262"/>
      <c r="P59" s="262"/>
      <c r="Q59" s="262"/>
      <c r="R59" s="262"/>
      <c r="S59" s="104"/>
      <c r="T59" s="262"/>
      <c r="U59" s="262"/>
      <c r="V59" s="105"/>
      <c r="W59" s="262"/>
      <c r="X59" s="262"/>
    </row>
    <row r="60" spans="1:24" x14ac:dyDescent="0.25">
      <c r="A60" s="262"/>
      <c r="B60" s="262"/>
      <c r="C60" s="262"/>
      <c r="D60" s="262"/>
      <c r="E60" s="262"/>
      <c r="F60" s="262"/>
      <c r="G60" s="103"/>
      <c r="H60" s="262"/>
      <c r="I60" s="262"/>
      <c r="J60" s="262"/>
      <c r="K60" s="262"/>
      <c r="L60" s="262"/>
      <c r="M60" s="103"/>
      <c r="N60" s="262"/>
      <c r="O60" s="262"/>
      <c r="P60" s="262"/>
      <c r="Q60" s="262"/>
      <c r="R60" s="262"/>
      <c r="S60" s="104"/>
      <c r="T60" s="262"/>
      <c r="U60" s="262"/>
      <c r="V60" s="105"/>
      <c r="W60" s="262"/>
      <c r="X60" s="262"/>
    </row>
    <row r="61" spans="1:24" x14ac:dyDescent="0.25">
      <c r="A61" s="262"/>
      <c r="B61" s="262"/>
      <c r="C61" s="262"/>
      <c r="D61" s="262"/>
      <c r="E61" s="262"/>
      <c r="F61" s="262"/>
      <c r="G61" s="103"/>
      <c r="H61" s="262"/>
      <c r="I61" s="262"/>
      <c r="J61" s="262"/>
      <c r="K61" s="262"/>
      <c r="L61" s="262"/>
      <c r="M61" s="103"/>
      <c r="N61" s="262"/>
      <c r="O61" s="262"/>
      <c r="P61" s="262"/>
      <c r="Q61" s="262"/>
      <c r="R61" s="262"/>
      <c r="S61" s="104"/>
      <c r="T61" s="262"/>
      <c r="U61" s="262"/>
      <c r="V61" s="105"/>
      <c r="W61" s="262"/>
      <c r="X61" s="262"/>
    </row>
    <row r="62" spans="1:24" x14ac:dyDescent="0.25">
      <c r="A62" s="262"/>
      <c r="B62" s="262"/>
      <c r="C62" s="262"/>
      <c r="D62" s="262"/>
      <c r="E62" s="262"/>
      <c r="F62" s="262"/>
      <c r="G62" s="103"/>
      <c r="H62" s="262"/>
      <c r="I62" s="262"/>
      <c r="J62" s="262"/>
      <c r="K62" s="262"/>
      <c r="L62" s="262"/>
      <c r="M62" s="103"/>
      <c r="N62" s="262"/>
      <c r="O62" s="262"/>
      <c r="P62" s="262"/>
      <c r="Q62" s="262"/>
      <c r="R62" s="262"/>
      <c r="S62" s="104"/>
      <c r="T62" s="262"/>
      <c r="U62" s="262"/>
      <c r="V62" s="105"/>
      <c r="W62" s="262"/>
      <c r="X62" s="262"/>
    </row>
    <row r="63" spans="1:24" x14ac:dyDescent="0.25">
      <c r="A63" s="262"/>
      <c r="B63" s="262"/>
      <c r="C63" s="262"/>
      <c r="D63" s="262"/>
      <c r="E63" s="262"/>
      <c r="F63" s="262"/>
      <c r="G63" s="103"/>
      <c r="H63" s="262"/>
      <c r="I63" s="262"/>
      <c r="J63" s="262"/>
      <c r="K63" s="262"/>
      <c r="L63" s="262"/>
      <c r="M63" s="103"/>
      <c r="N63" s="262"/>
      <c r="O63" s="262"/>
      <c r="P63" s="262"/>
      <c r="Q63" s="262"/>
      <c r="R63" s="262"/>
      <c r="S63" s="104"/>
      <c r="T63" s="262"/>
      <c r="U63" s="262"/>
      <c r="V63" s="105"/>
      <c r="W63" s="262"/>
      <c r="X63" s="262"/>
    </row>
    <row r="64" spans="1:24" x14ac:dyDescent="0.25">
      <c r="A64" s="262"/>
      <c r="B64" s="262"/>
      <c r="C64" s="262"/>
      <c r="D64" s="262"/>
      <c r="E64" s="262"/>
      <c r="F64" s="262"/>
      <c r="G64" s="103"/>
      <c r="H64" s="262"/>
      <c r="I64" s="262"/>
      <c r="J64" s="262"/>
      <c r="K64" s="262"/>
      <c r="L64" s="262"/>
      <c r="M64" s="103"/>
      <c r="N64" s="262"/>
      <c r="O64" s="262"/>
      <c r="P64" s="262"/>
      <c r="Q64" s="262"/>
      <c r="R64" s="262"/>
      <c r="S64" s="104"/>
      <c r="T64" s="262"/>
      <c r="U64" s="262"/>
      <c r="V64" s="105"/>
      <c r="W64" s="262"/>
      <c r="X64" s="262"/>
    </row>
    <row r="65" spans="1:24" x14ac:dyDescent="0.25">
      <c r="A65" s="262"/>
      <c r="B65" s="262"/>
      <c r="C65" s="262"/>
      <c r="D65" s="262"/>
      <c r="E65" s="262"/>
      <c r="F65" s="262"/>
      <c r="G65" s="103"/>
      <c r="H65" s="262"/>
      <c r="I65" s="262"/>
      <c r="J65" s="262"/>
      <c r="K65" s="262"/>
      <c r="L65" s="262"/>
      <c r="M65" s="103"/>
      <c r="N65" s="262"/>
      <c r="O65" s="262"/>
      <c r="P65" s="262"/>
      <c r="Q65" s="262"/>
      <c r="R65" s="262"/>
      <c r="S65" s="104"/>
      <c r="T65" s="262"/>
      <c r="U65" s="262"/>
      <c r="V65" s="105"/>
      <c r="W65" s="262"/>
      <c r="X65" s="262"/>
    </row>
    <row r="66" spans="1:24" x14ac:dyDescent="0.25">
      <c r="A66" s="262"/>
      <c r="B66" s="262"/>
      <c r="C66" s="262"/>
      <c r="D66" s="262"/>
      <c r="E66" s="262"/>
      <c r="F66" s="262"/>
      <c r="G66" s="103"/>
      <c r="H66" s="262"/>
      <c r="I66" s="262"/>
      <c r="J66" s="262"/>
      <c r="K66" s="262"/>
      <c r="L66" s="262"/>
      <c r="M66" s="103"/>
      <c r="N66" s="262"/>
      <c r="O66" s="262"/>
      <c r="P66" s="262"/>
      <c r="Q66" s="262"/>
      <c r="R66" s="262"/>
      <c r="S66" s="104"/>
      <c r="T66" s="262"/>
      <c r="U66" s="262"/>
      <c r="V66" s="105"/>
      <c r="W66" s="262"/>
      <c r="X66" s="262"/>
    </row>
    <row r="67" spans="1:24" x14ac:dyDescent="0.25">
      <c r="A67" s="262"/>
      <c r="B67" s="262"/>
      <c r="C67" s="262"/>
      <c r="D67" s="262"/>
      <c r="E67" s="262"/>
      <c r="F67" s="262"/>
      <c r="G67" s="103"/>
      <c r="H67" s="262"/>
      <c r="I67" s="262"/>
      <c r="J67" s="262"/>
      <c r="K67" s="262"/>
      <c r="L67" s="262"/>
      <c r="M67" s="103"/>
      <c r="N67" s="262"/>
      <c r="O67" s="262"/>
      <c r="P67" s="262"/>
      <c r="Q67" s="262"/>
      <c r="R67" s="262"/>
      <c r="S67" s="104"/>
      <c r="T67" s="262"/>
      <c r="U67" s="262"/>
      <c r="V67" s="105"/>
      <c r="W67" s="262"/>
      <c r="X67" s="262"/>
    </row>
    <row r="68" spans="1:24" x14ac:dyDescent="0.25">
      <c r="A68" s="262"/>
      <c r="B68" s="262"/>
      <c r="C68" s="262"/>
      <c r="D68" s="262"/>
      <c r="E68" s="262"/>
      <c r="F68" s="262"/>
      <c r="G68" s="103"/>
      <c r="H68" s="262"/>
      <c r="I68" s="262"/>
      <c r="J68" s="262"/>
      <c r="K68" s="262"/>
      <c r="L68" s="262"/>
      <c r="M68" s="103"/>
      <c r="N68" s="262"/>
      <c r="O68" s="262"/>
      <c r="P68" s="262"/>
      <c r="Q68" s="262"/>
      <c r="R68" s="262"/>
      <c r="S68" s="104"/>
      <c r="T68" s="262"/>
      <c r="U68" s="262"/>
      <c r="V68" s="105"/>
      <c r="W68" s="262"/>
      <c r="X68" s="262"/>
    </row>
    <row r="69" spans="1:24" x14ac:dyDescent="0.25">
      <c r="A69" s="262"/>
      <c r="B69" s="262"/>
      <c r="C69" s="262"/>
      <c r="D69" s="262"/>
      <c r="E69" s="262"/>
      <c r="F69" s="262"/>
      <c r="G69" s="103"/>
      <c r="H69" s="262"/>
      <c r="I69" s="262"/>
      <c r="J69" s="262"/>
      <c r="K69" s="262"/>
      <c r="L69" s="262"/>
      <c r="M69" s="103"/>
      <c r="N69" s="262"/>
      <c r="O69" s="262"/>
      <c r="P69" s="262"/>
      <c r="Q69" s="262"/>
      <c r="R69" s="262"/>
      <c r="S69" s="104"/>
      <c r="T69" s="262"/>
      <c r="U69" s="262"/>
      <c r="V69" s="105"/>
      <c r="W69" s="262"/>
      <c r="X69" s="262"/>
    </row>
    <row r="70" spans="1:24" x14ac:dyDescent="0.25">
      <c r="A70" s="262"/>
      <c r="B70" s="262"/>
      <c r="C70" s="262"/>
      <c r="D70" s="262"/>
      <c r="E70" s="262"/>
      <c r="F70" s="262"/>
      <c r="G70" s="103"/>
      <c r="H70" s="262"/>
      <c r="I70" s="262"/>
      <c r="J70" s="262"/>
      <c r="K70" s="262"/>
      <c r="L70" s="262"/>
      <c r="M70" s="103"/>
      <c r="N70" s="262"/>
      <c r="O70" s="262"/>
      <c r="P70" s="262"/>
      <c r="Q70" s="262"/>
      <c r="R70" s="262"/>
      <c r="S70" s="104"/>
      <c r="T70" s="262"/>
      <c r="U70" s="262"/>
      <c r="V70" s="105"/>
      <c r="W70" s="262"/>
      <c r="X70" s="262"/>
    </row>
    <row r="71" spans="1:24" x14ac:dyDescent="0.25">
      <c r="A71" s="262"/>
      <c r="B71" s="262"/>
      <c r="C71" s="262"/>
      <c r="D71" s="262"/>
      <c r="E71" s="262"/>
      <c r="F71" s="262"/>
      <c r="G71" s="103"/>
      <c r="H71" s="262"/>
      <c r="I71" s="262"/>
      <c r="J71" s="262"/>
      <c r="K71" s="262"/>
      <c r="L71" s="262"/>
      <c r="M71" s="103"/>
      <c r="N71" s="262"/>
      <c r="O71" s="262"/>
      <c r="P71" s="262"/>
      <c r="Q71" s="262"/>
      <c r="R71" s="262"/>
      <c r="S71" s="104"/>
      <c r="T71" s="262"/>
      <c r="U71" s="262"/>
      <c r="V71" s="105"/>
      <c r="W71" s="262"/>
      <c r="X71" s="262"/>
    </row>
  </sheetData>
  <autoFilter ref="A13:Z42" xr:uid="{06C5A392-10BA-45F4-AA48-B930B3FEA052}">
    <filterColumn colId="3">
      <filters>
        <filter val="LUCIA DELGADO"/>
      </filters>
    </filterColumn>
    <sortState xmlns:xlrd2="http://schemas.microsoft.com/office/spreadsheetml/2017/richdata2" ref="A14:Z42">
      <sortCondition ref="D13:D42"/>
    </sortState>
  </autoFilter>
  <mergeCells count="7">
    <mergeCell ref="X43:Z43"/>
    <mergeCell ref="B5:D5"/>
    <mergeCell ref="B6:D6"/>
    <mergeCell ref="B7:D7"/>
    <mergeCell ref="K12:L12"/>
    <mergeCell ref="N12:O12"/>
    <mergeCell ref="B43:H43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DFB9C-514F-4A36-976F-FFB6DF35810B}">
  <sheetPr filterMode="1">
    <pageSetUpPr fitToPage="1"/>
  </sheetPr>
  <dimension ref="A1:Z71"/>
  <sheetViews>
    <sheetView showGridLines="0" topLeftCell="E8" zoomScale="92" zoomScaleNormal="92" workbookViewId="0">
      <pane ySplit="42255" topLeftCell="A253"/>
      <selection activeCell="U43" sqref="U43"/>
      <selection pane="bottomLeft" activeCell="A253" sqref="A253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216</v>
      </c>
      <c r="G2" s="212">
        <v>6.08</v>
      </c>
      <c r="H2" s="212">
        <v>0.14139534883720931</v>
      </c>
      <c r="I2" s="212">
        <v>6.5041860465116281</v>
      </c>
      <c r="J2" s="217">
        <v>44552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217</v>
      </c>
      <c r="G3" s="231">
        <v>5.94</v>
      </c>
      <c r="H3" s="231">
        <v>0.13813953488372094</v>
      </c>
      <c r="I3" s="231">
        <v>6.3544186046511628</v>
      </c>
      <c r="J3" s="232">
        <v>44552</v>
      </c>
      <c r="K3" s="233"/>
      <c r="L3" s="234"/>
      <c r="M3" s="235"/>
      <c r="N3" s="236">
        <v>46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63"/>
      <c r="C8" s="263"/>
      <c r="D8" s="263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63"/>
      <c r="C9" s="263"/>
      <c r="D9" s="263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63"/>
      <c r="C10" s="263"/>
      <c r="D10" s="263"/>
    </row>
    <row r="11" spans="1:26" ht="15.75" thickBot="1" x14ac:dyDescent="0.3">
      <c r="A11" s="69"/>
      <c r="B11" s="263"/>
      <c r="C11" s="263"/>
      <c r="D11" s="263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16">
        <v>600</v>
      </c>
      <c r="B14" s="216" t="s">
        <v>224</v>
      </c>
      <c r="C14" s="217">
        <v>44555</v>
      </c>
      <c r="D14" s="216" t="s">
        <v>225</v>
      </c>
      <c r="E14" s="216" t="s">
        <v>72</v>
      </c>
      <c r="F14" s="218" t="s">
        <v>159</v>
      </c>
      <c r="G14" s="212">
        <v>7.5</v>
      </c>
      <c r="H14" s="212">
        <f t="shared" ref="H14:H42" si="0">G14/$H$12</f>
        <v>0.1744186046511628</v>
      </c>
      <c r="I14" s="212">
        <f t="shared" ref="I14:I42" si="1">+H14*X14</f>
        <v>7.5</v>
      </c>
      <c r="J14" s="212">
        <f t="shared" ref="J14:J42" si="2">+I14*A14</f>
        <v>4500</v>
      </c>
      <c r="K14" s="212"/>
      <c r="L14" s="212"/>
      <c r="M14" s="213">
        <f t="shared" ref="M14:M42" si="3">SUM(J14:L14)</f>
        <v>4500</v>
      </c>
      <c r="N14" s="212"/>
      <c r="O14" s="212"/>
      <c r="P14" s="212"/>
      <c r="Q14" s="212"/>
      <c r="R14" s="212"/>
      <c r="S14" s="212">
        <v>-27.7</v>
      </c>
      <c r="T14" s="212">
        <f>-J14*1%</f>
        <v>-45</v>
      </c>
      <c r="U14" s="216"/>
      <c r="V14" s="212">
        <f t="shared" ref="V14:V42" si="4">SUM(N14:U14)</f>
        <v>-72.7</v>
      </c>
      <c r="W14" s="212">
        <f t="shared" ref="W14:W42" si="5">+M14+V14-K14-L14</f>
        <v>4427.3</v>
      </c>
      <c r="X14" s="216">
        <v>43</v>
      </c>
      <c r="Y14" s="219" t="s">
        <v>215</v>
      </c>
      <c r="Z14" s="219" t="s">
        <v>223</v>
      </c>
    </row>
    <row r="15" spans="1:26" s="254" customFormat="1" ht="11.25" hidden="1" customHeight="1" x14ac:dyDescent="0.2">
      <c r="A15" s="248">
        <v>672</v>
      </c>
      <c r="B15" s="248" t="s">
        <v>216</v>
      </c>
      <c r="C15" s="249">
        <v>44552</v>
      </c>
      <c r="D15" s="248" t="s">
        <v>216</v>
      </c>
      <c r="E15" s="248" t="s">
        <v>70</v>
      </c>
      <c r="F15" s="250" t="s">
        <v>159</v>
      </c>
      <c r="G15" s="251">
        <v>6.08</v>
      </c>
      <c r="H15" s="251">
        <f t="shared" si="0"/>
        <v>0.14139534883720931</v>
      </c>
      <c r="I15" s="251">
        <f t="shared" si="1"/>
        <v>6.5041860465116281</v>
      </c>
      <c r="J15" s="251">
        <f t="shared" si="2"/>
        <v>4370.8130232558142</v>
      </c>
      <c r="K15" s="251"/>
      <c r="L15" s="251"/>
      <c r="M15" s="252">
        <f t="shared" si="3"/>
        <v>4370.8130232558142</v>
      </c>
      <c r="N15" s="251"/>
      <c r="O15" s="251"/>
      <c r="P15" s="251"/>
      <c r="Q15" s="251"/>
      <c r="R15" s="251"/>
      <c r="S15" s="251">
        <v>-575.86</v>
      </c>
      <c r="T15" s="251">
        <f>-J15*1%</f>
        <v>-43.70813023255814</v>
      </c>
      <c r="U15" s="251"/>
      <c r="V15" s="251">
        <f t="shared" si="4"/>
        <v>-619.56813023255813</v>
      </c>
      <c r="W15" s="251">
        <f t="shared" si="5"/>
        <v>3751.2448930232558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16">
        <v>96</v>
      </c>
      <c r="B16" s="216" t="s">
        <v>219</v>
      </c>
      <c r="C16" s="217">
        <v>44555</v>
      </c>
      <c r="D16" s="216" t="s">
        <v>219</v>
      </c>
      <c r="E16" s="216" t="s">
        <v>72</v>
      </c>
      <c r="F16" s="218" t="s">
        <v>159</v>
      </c>
      <c r="G16" s="212">
        <v>7.01</v>
      </c>
      <c r="H16" s="212">
        <f t="shared" si="0"/>
        <v>0.16302325581395349</v>
      </c>
      <c r="I16" s="212">
        <f t="shared" si="1"/>
        <v>7.4990697674418607</v>
      </c>
      <c r="J16" s="212">
        <f t="shared" si="2"/>
        <v>719.91069767441866</v>
      </c>
      <c r="K16" s="212"/>
      <c r="L16" s="212"/>
      <c r="M16" s="213">
        <f t="shared" si="3"/>
        <v>719.91069767441866</v>
      </c>
      <c r="N16" s="212"/>
      <c r="O16" s="212"/>
      <c r="P16" s="212"/>
      <c r="Q16" s="212"/>
      <c r="R16" s="212"/>
      <c r="S16" s="212">
        <v>-30.16</v>
      </c>
      <c r="T16" s="212">
        <f>-J16*1%</f>
        <v>-7.1991069767441864</v>
      </c>
      <c r="U16" s="212"/>
      <c r="V16" s="212">
        <f t="shared" si="4"/>
        <v>-37.359106976744187</v>
      </c>
      <c r="W16" s="212">
        <f t="shared" si="5"/>
        <v>682.55159069767444</v>
      </c>
      <c r="X16" s="216">
        <v>46</v>
      </c>
      <c r="Y16" s="219" t="s">
        <v>215</v>
      </c>
      <c r="Z16" s="219" t="s">
        <v>220</v>
      </c>
    </row>
    <row r="17" spans="1:26" s="220" customFormat="1" ht="11.25" hidden="1" customHeight="1" x14ac:dyDescent="0.2">
      <c r="A17" s="216">
        <v>144</v>
      </c>
      <c r="B17" s="216" t="s">
        <v>219</v>
      </c>
      <c r="C17" s="217">
        <v>44555</v>
      </c>
      <c r="D17" s="216" t="s">
        <v>219</v>
      </c>
      <c r="E17" s="216" t="s">
        <v>70</v>
      </c>
      <c r="F17" s="218" t="s">
        <v>159</v>
      </c>
      <c r="G17" s="212">
        <v>7.01</v>
      </c>
      <c r="H17" s="212">
        <f t="shared" si="0"/>
        <v>0.16302325581395349</v>
      </c>
      <c r="I17" s="212">
        <f t="shared" si="1"/>
        <v>7.4990697674418607</v>
      </c>
      <c r="J17" s="212">
        <f t="shared" si="2"/>
        <v>1079.8660465116279</v>
      </c>
      <c r="K17" s="212"/>
      <c r="L17" s="212"/>
      <c r="M17" s="213">
        <f t="shared" si="3"/>
        <v>1079.8660465116279</v>
      </c>
      <c r="N17" s="212"/>
      <c r="O17" s="212"/>
      <c r="P17" s="212"/>
      <c r="Q17" s="212"/>
      <c r="R17" s="212"/>
      <c r="S17" s="212"/>
      <c r="T17" s="212">
        <f>-J17*1%</f>
        <v>-10.79866046511628</v>
      </c>
      <c r="U17" s="212"/>
      <c r="V17" s="212">
        <f t="shared" si="4"/>
        <v>-10.79866046511628</v>
      </c>
      <c r="W17" s="212">
        <f t="shared" si="5"/>
        <v>1069.0673860465117</v>
      </c>
      <c r="X17" s="216">
        <v>46</v>
      </c>
      <c r="Y17" s="219" t="s">
        <v>215</v>
      </c>
      <c r="Z17" s="219" t="s">
        <v>221</v>
      </c>
    </row>
    <row r="18" spans="1:26" s="220" customFormat="1" ht="11.25" hidden="1" customHeight="1" x14ac:dyDescent="0.2">
      <c r="A18" s="216">
        <v>672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0"/>
        <v>0.16302325581395349</v>
      </c>
      <c r="I18" s="212">
        <f t="shared" si="1"/>
        <v>7.4990697674418607</v>
      </c>
      <c r="J18" s="212">
        <f t="shared" si="2"/>
        <v>5039.3748837209305</v>
      </c>
      <c r="K18" s="212"/>
      <c r="L18" s="212"/>
      <c r="M18" s="213">
        <f t="shared" si="3"/>
        <v>5039.3748837209305</v>
      </c>
      <c r="N18" s="212"/>
      <c r="O18" s="212"/>
      <c r="P18" s="212"/>
      <c r="Q18" s="212"/>
      <c r="R18" s="212"/>
      <c r="S18" s="212"/>
      <c r="T18" s="212">
        <f>-J18*1%</f>
        <v>-50.393748837209309</v>
      </c>
      <c r="U18" s="212"/>
      <c r="V18" s="212">
        <f t="shared" si="4"/>
        <v>-50.393748837209309</v>
      </c>
      <c r="W18" s="212">
        <f t="shared" si="5"/>
        <v>4988.9811348837211</v>
      </c>
      <c r="X18" s="216">
        <v>46</v>
      </c>
      <c r="Y18" s="219" t="s">
        <v>215</v>
      </c>
      <c r="Z18" s="219" t="s">
        <v>222</v>
      </c>
    </row>
    <row r="19" spans="1:26" s="220" customFormat="1" ht="11.25" hidden="1" customHeight="1" x14ac:dyDescent="0.2">
      <c r="A19" s="248">
        <v>864</v>
      </c>
      <c r="B19" s="248" t="s">
        <v>176</v>
      </c>
      <c r="C19" s="249">
        <v>44551</v>
      </c>
      <c r="D19" s="248" t="s">
        <v>176</v>
      </c>
      <c r="E19" s="248" t="s">
        <v>72</v>
      </c>
      <c r="F19" s="250" t="s">
        <v>159</v>
      </c>
      <c r="G19" s="251">
        <v>6</v>
      </c>
      <c r="H19" s="251">
        <f t="shared" si="0"/>
        <v>0.13953488372093023</v>
      </c>
      <c r="I19" s="251">
        <f t="shared" si="1"/>
        <v>6.4186046511627906</v>
      </c>
      <c r="J19" s="251">
        <f t="shared" si="2"/>
        <v>5545.6744186046508</v>
      </c>
      <c r="K19" s="251"/>
      <c r="L19" s="251"/>
      <c r="M19" s="252">
        <f t="shared" si="3"/>
        <v>5545.6744186046508</v>
      </c>
      <c r="N19" s="251">
        <v>-71.25</v>
      </c>
      <c r="O19" s="251"/>
      <c r="P19" s="251"/>
      <c r="Q19" s="251"/>
      <c r="R19" s="251"/>
      <c r="S19" s="251">
        <v>25.81</v>
      </c>
      <c r="T19" s="251">
        <f>-(864*6.25)*1%</f>
        <v>-54</v>
      </c>
      <c r="U19" s="251"/>
      <c r="V19" s="251">
        <f t="shared" si="4"/>
        <v>-99.44</v>
      </c>
      <c r="W19" s="251">
        <f t="shared" si="5"/>
        <v>5446.2344186046512</v>
      </c>
      <c r="X19" s="248">
        <v>46</v>
      </c>
      <c r="Y19" s="253" t="s">
        <v>215</v>
      </c>
      <c r="Z19" s="253" t="s">
        <v>218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0"/>
        <v>0.17395348837209304</v>
      </c>
      <c r="I20" s="212">
        <f t="shared" si="1"/>
        <v>8.0018604651162804</v>
      </c>
      <c r="J20" s="212">
        <f t="shared" si="2"/>
        <v>5761.3395348837221</v>
      </c>
      <c r="K20" s="212"/>
      <c r="L20" s="212"/>
      <c r="M20" s="213">
        <f t="shared" si="3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>
        <v>-2000</v>
      </c>
      <c r="V20" s="212">
        <f t="shared" si="4"/>
        <v>-2118.8333953488373</v>
      </c>
      <c r="W20" s="212">
        <f t="shared" si="5"/>
        <v>3642.5061395348848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0"/>
        <v>0.17906976744186046</v>
      </c>
      <c r="I21" s="212">
        <f t="shared" si="1"/>
        <v>7.6999999999999993</v>
      </c>
      <c r="J21" s="212">
        <f t="shared" si="2"/>
        <v>1139.5999999999999</v>
      </c>
      <c r="K21" s="212"/>
      <c r="L21" s="212"/>
      <c r="M21" s="213">
        <f t="shared" si="3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4"/>
        <v>-11.395999999999999</v>
      </c>
      <c r="W21" s="212">
        <f t="shared" si="5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48">
        <v>460</v>
      </c>
      <c r="B22" s="248" t="s">
        <v>217</v>
      </c>
      <c r="C22" s="249">
        <v>44552</v>
      </c>
      <c r="D22" s="248" t="s">
        <v>217</v>
      </c>
      <c r="E22" s="248" t="s">
        <v>72</v>
      </c>
      <c r="F22" s="250" t="s">
        <v>159</v>
      </c>
      <c r="G22" s="251">
        <v>5.94</v>
      </c>
      <c r="H22" s="251">
        <f t="shared" si="0"/>
        <v>0.13813953488372094</v>
      </c>
      <c r="I22" s="251">
        <f t="shared" si="1"/>
        <v>6.3544186046511628</v>
      </c>
      <c r="J22" s="251">
        <f t="shared" si="2"/>
        <v>2923.032558139535</v>
      </c>
      <c r="K22" s="251"/>
      <c r="L22" s="251"/>
      <c r="M22" s="252">
        <f t="shared" si="3"/>
        <v>2923.032558139535</v>
      </c>
      <c r="N22" s="251"/>
      <c r="O22" s="251"/>
      <c r="P22" s="251"/>
      <c r="Q22" s="251"/>
      <c r="R22" s="251"/>
      <c r="S22" s="251">
        <v>-342.1</v>
      </c>
      <c r="T22" s="251">
        <f>-J22*1%</f>
        <v>-29.230325581395352</v>
      </c>
      <c r="U22" s="251"/>
      <c r="V22" s="251">
        <f t="shared" si="4"/>
        <v>-371.33032558139536</v>
      </c>
      <c r="W22" s="251">
        <f t="shared" si="5"/>
        <v>2551.7022325581397</v>
      </c>
      <c r="X22" s="248">
        <v>46</v>
      </c>
      <c r="Y22" s="253" t="s">
        <v>215</v>
      </c>
      <c r="Z22" s="253" t="s">
        <v>213</v>
      </c>
    </row>
    <row r="23" spans="1:26" s="220" customFormat="1" ht="11.25" hidden="1" customHeight="1" x14ac:dyDescent="0.2">
      <c r="A23" s="216">
        <v>192</v>
      </c>
      <c r="B23" s="216" t="s">
        <v>217</v>
      </c>
      <c r="C23" s="217">
        <v>44553</v>
      </c>
      <c r="D23" s="216" t="s">
        <v>217</v>
      </c>
      <c r="E23" s="216" t="s">
        <v>228</v>
      </c>
      <c r="F23" s="218" t="s">
        <v>159</v>
      </c>
      <c r="G23" s="212">
        <v>5.94</v>
      </c>
      <c r="H23" s="212">
        <f t="shared" si="0"/>
        <v>0.13813953488372094</v>
      </c>
      <c r="I23" s="212">
        <f t="shared" si="1"/>
        <v>6.3544186046511628</v>
      </c>
      <c r="J23" s="212">
        <f t="shared" si="2"/>
        <v>1220.0483720930233</v>
      </c>
      <c r="K23" s="212"/>
      <c r="L23" s="212"/>
      <c r="M23" s="213">
        <f t="shared" si="3"/>
        <v>1220.0483720930233</v>
      </c>
      <c r="N23" s="212">
        <v>-71.25</v>
      </c>
      <c r="O23" s="212"/>
      <c r="P23" s="212"/>
      <c r="Q23" s="212"/>
      <c r="R23" s="212"/>
      <c r="S23" s="212">
        <v>68.64</v>
      </c>
      <c r="T23" s="212">
        <f>-J23*1%</f>
        <v>-12.200483720930233</v>
      </c>
      <c r="U23" s="212"/>
      <c r="V23" s="212">
        <f t="shared" si="4"/>
        <v>-14.810483720930232</v>
      </c>
      <c r="W23" s="212">
        <f t="shared" si="5"/>
        <v>1205.237888372093</v>
      </c>
      <c r="X23" s="216">
        <v>46</v>
      </c>
      <c r="Y23" s="219" t="s">
        <v>215</v>
      </c>
      <c r="Z23" s="219" t="s">
        <v>222</v>
      </c>
    </row>
    <row r="24" spans="1:26" s="220" customFormat="1" ht="11.25" hidden="1" customHeight="1" x14ac:dyDescent="0.2">
      <c r="A24" s="216">
        <v>300</v>
      </c>
      <c r="B24" s="216" t="s">
        <v>226</v>
      </c>
      <c r="C24" s="217">
        <v>44555</v>
      </c>
      <c r="D24" s="216" t="s">
        <v>227</v>
      </c>
      <c r="E24" s="216" t="s">
        <v>72</v>
      </c>
      <c r="F24" s="218" t="s">
        <v>159</v>
      </c>
      <c r="G24" s="212">
        <v>7.2</v>
      </c>
      <c r="H24" s="212">
        <f t="shared" si="0"/>
        <v>0.16744186046511628</v>
      </c>
      <c r="I24" s="212">
        <f t="shared" si="1"/>
        <v>7.2</v>
      </c>
      <c r="J24" s="212">
        <f t="shared" si="2"/>
        <v>2160</v>
      </c>
      <c r="K24" s="212"/>
      <c r="L24" s="212"/>
      <c r="M24" s="213">
        <f t="shared" si="3"/>
        <v>2160</v>
      </c>
      <c r="N24" s="212"/>
      <c r="O24" s="212"/>
      <c r="P24" s="212"/>
      <c r="Q24" s="212"/>
      <c r="R24" s="212"/>
      <c r="S24" s="212">
        <v>-14.25</v>
      </c>
      <c r="T24" s="212">
        <f>-J24*1%</f>
        <v>-21.6</v>
      </c>
      <c r="U24" s="212"/>
      <c r="V24" s="212">
        <f t="shared" si="4"/>
        <v>-35.85</v>
      </c>
      <c r="W24" s="212">
        <f t="shared" si="5"/>
        <v>2124.15</v>
      </c>
      <c r="X24" s="216">
        <v>43</v>
      </c>
      <c r="Y24" s="219" t="s">
        <v>215</v>
      </c>
      <c r="Z24" s="219" t="s">
        <v>223</v>
      </c>
    </row>
    <row r="25" spans="1:26" s="220" customFormat="1" ht="11.25" hidden="1" customHeight="1" x14ac:dyDescent="0.2">
      <c r="A25" s="216">
        <v>700</v>
      </c>
      <c r="B25" s="216" t="s">
        <v>197</v>
      </c>
      <c r="C25" s="217">
        <v>44552</v>
      </c>
      <c r="D25" s="216" t="s">
        <v>197</v>
      </c>
      <c r="E25" s="216" t="s">
        <v>72</v>
      </c>
      <c r="F25" s="218" t="s">
        <v>159</v>
      </c>
      <c r="G25" s="212">
        <v>5.7</v>
      </c>
      <c r="H25" s="212">
        <f t="shared" si="0"/>
        <v>0.13255813953488371</v>
      </c>
      <c r="I25" s="212">
        <f t="shared" si="1"/>
        <v>5.6999999999999993</v>
      </c>
      <c r="J25" s="212">
        <f t="shared" si="2"/>
        <v>3989.9999999999995</v>
      </c>
      <c r="K25" s="212"/>
      <c r="L25" s="212"/>
      <c r="M25" s="213">
        <f t="shared" si="3"/>
        <v>3989.9999999999995</v>
      </c>
      <c r="N25" s="212"/>
      <c r="O25" s="212"/>
      <c r="P25" s="212"/>
      <c r="Q25" s="212"/>
      <c r="R25" s="212"/>
      <c r="S25" s="212"/>
      <c r="T25" s="212"/>
      <c r="U25" s="212"/>
      <c r="V25" s="212">
        <f t="shared" si="4"/>
        <v>0</v>
      </c>
      <c r="W25" s="212">
        <f t="shared" si="5"/>
        <v>3989.9999999999995</v>
      </c>
      <c r="X25" s="216">
        <v>43</v>
      </c>
      <c r="Y25" s="219" t="s">
        <v>215</v>
      </c>
      <c r="Z25" s="219" t="s">
        <v>246</v>
      </c>
    </row>
    <row r="26" spans="1:26" s="220" customFormat="1" ht="11.25" hidden="1" customHeight="1" x14ac:dyDescent="0.2">
      <c r="A26" s="216">
        <v>0</v>
      </c>
      <c r="B26" s="216" t="s">
        <v>229</v>
      </c>
      <c r="C26" s="217">
        <v>44552</v>
      </c>
      <c r="D26" s="216" t="s">
        <v>237</v>
      </c>
      <c r="E26" s="216" t="s">
        <v>72</v>
      </c>
      <c r="F26" s="218" t="s">
        <v>159</v>
      </c>
      <c r="G26" s="212">
        <v>0</v>
      </c>
      <c r="H26" s="212">
        <f t="shared" si="0"/>
        <v>0</v>
      </c>
      <c r="I26" s="212">
        <f t="shared" si="1"/>
        <v>0</v>
      </c>
      <c r="J26" s="212">
        <f t="shared" si="2"/>
        <v>0</v>
      </c>
      <c r="K26" s="212"/>
      <c r="L26" s="212"/>
      <c r="M26" s="213">
        <f t="shared" si="3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4"/>
        <v>0</v>
      </c>
      <c r="W26" s="212">
        <f t="shared" si="5"/>
        <v>0</v>
      </c>
      <c r="X26" s="216">
        <v>43</v>
      </c>
      <c r="Y26" s="219" t="s">
        <v>215</v>
      </c>
      <c r="Z26" s="219" t="s">
        <v>246</v>
      </c>
    </row>
    <row r="27" spans="1:26" s="220" customFormat="1" ht="11.25" hidden="1" customHeight="1" x14ac:dyDescent="0.2">
      <c r="A27" s="216">
        <v>587</v>
      </c>
      <c r="B27" s="216" t="s">
        <v>203</v>
      </c>
      <c r="C27" s="217">
        <v>44553</v>
      </c>
      <c r="D27" s="216" t="s">
        <v>238</v>
      </c>
      <c r="E27" s="216" t="s">
        <v>72</v>
      </c>
      <c r="F27" s="218" t="s">
        <v>159</v>
      </c>
      <c r="G27" s="212">
        <v>6.25</v>
      </c>
      <c r="H27" s="212">
        <f t="shared" si="0"/>
        <v>0.14534883720930233</v>
      </c>
      <c r="I27" s="212">
        <f t="shared" si="1"/>
        <v>6.25</v>
      </c>
      <c r="J27" s="212">
        <f t="shared" si="2"/>
        <v>3668.75</v>
      </c>
      <c r="K27" s="212"/>
      <c r="L27" s="212"/>
      <c r="M27" s="213">
        <f t="shared" si="3"/>
        <v>3668.75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4"/>
        <v>0</v>
      </c>
      <c r="W27" s="212">
        <f t="shared" si="5"/>
        <v>3668.75</v>
      </c>
      <c r="X27" s="216">
        <v>43</v>
      </c>
      <c r="Y27" s="219" t="s">
        <v>215</v>
      </c>
      <c r="Z27" s="219" t="s">
        <v>246</v>
      </c>
    </row>
    <row r="28" spans="1:26" s="220" customFormat="1" ht="11.25" hidden="1" customHeight="1" x14ac:dyDescent="0.2">
      <c r="A28" s="216">
        <v>1015</v>
      </c>
      <c r="B28" s="218" t="s">
        <v>230</v>
      </c>
      <c r="C28" s="217">
        <v>44553</v>
      </c>
      <c r="D28" s="218" t="s">
        <v>239</v>
      </c>
      <c r="E28" s="216" t="s">
        <v>72</v>
      </c>
      <c r="F28" s="218" t="s">
        <v>159</v>
      </c>
      <c r="G28" s="212">
        <v>6</v>
      </c>
      <c r="H28" s="212">
        <f t="shared" si="0"/>
        <v>0.13953488372093023</v>
      </c>
      <c r="I28" s="212">
        <f t="shared" si="1"/>
        <v>6</v>
      </c>
      <c r="J28" s="212">
        <f t="shared" si="2"/>
        <v>6090</v>
      </c>
      <c r="K28" s="212"/>
      <c r="L28" s="212"/>
      <c r="M28" s="213">
        <f t="shared" si="3"/>
        <v>6090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4"/>
        <v>0</v>
      </c>
      <c r="W28" s="212">
        <f t="shared" si="5"/>
        <v>6090</v>
      </c>
      <c r="X28" s="216">
        <v>43</v>
      </c>
      <c r="Y28" s="219" t="s">
        <v>215</v>
      </c>
      <c r="Z28" s="219" t="s">
        <v>246</v>
      </c>
    </row>
    <row r="29" spans="1:26" s="220" customFormat="1" ht="11.25" hidden="1" customHeight="1" x14ac:dyDescent="0.2">
      <c r="A29" s="216">
        <v>154</v>
      </c>
      <c r="B29" s="216" t="s">
        <v>230</v>
      </c>
      <c r="C29" s="217">
        <v>44553</v>
      </c>
      <c r="D29" s="216" t="s">
        <v>239</v>
      </c>
      <c r="E29" s="216" t="s">
        <v>72</v>
      </c>
      <c r="F29" s="218" t="s">
        <v>159</v>
      </c>
      <c r="G29" s="212">
        <v>6</v>
      </c>
      <c r="H29" s="212">
        <f t="shared" si="0"/>
        <v>0.13953488372093023</v>
      </c>
      <c r="I29" s="212">
        <f t="shared" si="1"/>
        <v>6</v>
      </c>
      <c r="J29" s="212">
        <f t="shared" si="2"/>
        <v>924</v>
      </c>
      <c r="K29" s="212"/>
      <c r="L29" s="212"/>
      <c r="M29" s="213">
        <f t="shared" si="3"/>
        <v>924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4"/>
        <v>0</v>
      </c>
      <c r="W29" s="212">
        <f t="shared" si="5"/>
        <v>924</v>
      </c>
      <c r="X29" s="216">
        <v>43</v>
      </c>
      <c r="Y29" s="219" t="s">
        <v>215</v>
      </c>
      <c r="Z29" s="219" t="s">
        <v>246</v>
      </c>
    </row>
    <row r="30" spans="1:26" s="220" customFormat="1" ht="11.25" hidden="1" customHeight="1" x14ac:dyDescent="0.2">
      <c r="A30" s="216">
        <v>60</v>
      </c>
      <c r="B30" s="216" t="s">
        <v>231</v>
      </c>
      <c r="C30" s="217">
        <v>44553</v>
      </c>
      <c r="D30" s="216" t="s">
        <v>62</v>
      </c>
      <c r="E30" s="216" t="s">
        <v>72</v>
      </c>
      <c r="F30" s="218" t="s">
        <v>159</v>
      </c>
      <c r="G30" s="212">
        <v>6</v>
      </c>
      <c r="H30" s="212">
        <f t="shared" si="0"/>
        <v>0.13953488372093023</v>
      </c>
      <c r="I30" s="212">
        <f t="shared" si="1"/>
        <v>6</v>
      </c>
      <c r="J30" s="212">
        <f t="shared" si="2"/>
        <v>360</v>
      </c>
      <c r="K30" s="212"/>
      <c r="L30" s="212"/>
      <c r="M30" s="213">
        <f t="shared" si="3"/>
        <v>360</v>
      </c>
      <c r="N30" s="212"/>
      <c r="O30" s="212"/>
      <c r="P30" s="212"/>
      <c r="Q30" s="212"/>
      <c r="R30" s="212"/>
      <c r="S30" s="212"/>
      <c r="T30" s="212"/>
      <c r="U30" s="212"/>
      <c r="V30" s="212">
        <f t="shared" si="4"/>
        <v>0</v>
      </c>
      <c r="W30" s="212">
        <f t="shared" si="5"/>
        <v>360</v>
      </c>
      <c r="X30" s="216">
        <v>43</v>
      </c>
      <c r="Y30" s="219" t="s">
        <v>215</v>
      </c>
      <c r="Z30" s="219" t="s">
        <v>246</v>
      </c>
    </row>
    <row r="31" spans="1:26" s="220" customFormat="1" ht="11.25" hidden="1" customHeight="1" x14ac:dyDescent="0.2">
      <c r="A31" s="216">
        <v>250</v>
      </c>
      <c r="B31" s="216" t="s">
        <v>232</v>
      </c>
      <c r="C31" s="217">
        <v>44553</v>
      </c>
      <c r="D31" s="216" t="s">
        <v>62</v>
      </c>
      <c r="E31" s="216" t="s">
        <v>72</v>
      </c>
      <c r="F31" s="218" t="s">
        <v>159</v>
      </c>
      <c r="G31" s="212">
        <v>6</v>
      </c>
      <c r="H31" s="212">
        <f t="shared" si="0"/>
        <v>0.13953488372093023</v>
      </c>
      <c r="I31" s="212">
        <f t="shared" si="1"/>
        <v>6</v>
      </c>
      <c r="J31" s="212">
        <f t="shared" si="2"/>
        <v>1500</v>
      </c>
      <c r="K31" s="212"/>
      <c r="L31" s="212"/>
      <c r="M31" s="213">
        <f t="shared" si="3"/>
        <v>1500</v>
      </c>
      <c r="N31" s="212"/>
      <c r="O31" s="212"/>
      <c r="P31" s="212"/>
      <c r="Q31" s="212"/>
      <c r="R31" s="212"/>
      <c r="S31" s="212"/>
      <c r="T31" s="212"/>
      <c r="U31" s="212"/>
      <c r="V31" s="212">
        <f t="shared" si="4"/>
        <v>0</v>
      </c>
      <c r="W31" s="212">
        <f t="shared" si="5"/>
        <v>1500</v>
      </c>
      <c r="X31" s="216">
        <v>43</v>
      </c>
      <c r="Y31" s="219" t="s">
        <v>215</v>
      </c>
      <c r="Z31" s="219" t="s">
        <v>246</v>
      </c>
    </row>
    <row r="32" spans="1:26" s="220" customFormat="1" ht="11.25" hidden="1" customHeight="1" x14ac:dyDescent="0.2">
      <c r="A32" s="216">
        <v>499</v>
      </c>
      <c r="B32" s="216" t="s">
        <v>233</v>
      </c>
      <c r="C32" s="217">
        <v>44553</v>
      </c>
      <c r="D32" s="216" t="s">
        <v>62</v>
      </c>
      <c r="E32" s="216" t="s">
        <v>72</v>
      </c>
      <c r="F32" s="218" t="s">
        <v>159</v>
      </c>
      <c r="G32" s="212">
        <v>6</v>
      </c>
      <c r="H32" s="212">
        <f t="shared" si="0"/>
        <v>0.13953488372093023</v>
      </c>
      <c r="I32" s="212">
        <f t="shared" si="1"/>
        <v>6</v>
      </c>
      <c r="J32" s="212">
        <f t="shared" si="2"/>
        <v>2994</v>
      </c>
      <c r="K32" s="212"/>
      <c r="L32" s="212"/>
      <c r="M32" s="213">
        <f t="shared" si="3"/>
        <v>2994</v>
      </c>
      <c r="N32" s="212"/>
      <c r="O32" s="212"/>
      <c r="P32" s="212"/>
      <c r="Q32" s="212"/>
      <c r="R32" s="212"/>
      <c r="S32" s="212"/>
      <c r="T32" s="212"/>
      <c r="U32" s="212"/>
      <c r="V32" s="212">
        <f t="shared" si="4"/>
        <v>0</v>
      </c>
      <c r="W32" s="212">
        <f t="shared" si="5"/>
        <v>2994</v>
      </c>
      <c r="X32" s="216">
        <v>43</v>
      </c>
      <c r="Y32" s="219" t="s">
        <v>215</v>
      </c>
      <c r="Z32" s="219" t="s">
        <v>246</v>
      </c>
    </row>
    <row r="33" spans="1:26" s="220" customFormat="1" ht="11.25" hidden="1" customHeight="1" x14ac:dyDescent="0.2">
      <c r="A33" s="216">
        <v>720</v>
      </c>
      <c r="B33" s="216" t="s">
        <v>48</v>
      </c>
      <c r="C33" s="217">
        <v>44553</v>
      </c>
      <c r="D33" s="216" t="s">
        <v>240</v>
      </c>
      <c r="E33" s="216" t="s">
        <v>70</v>
      </c>
      <c r="F33" s="218" t="s">
        <v>159</v>
      </c>
      <c r="G33" s="212">
        <v>6.08</v>
      </c>
      <c r="H33" s="212">
        <f t="shared" si="0"/>
        <v>0.14139534883720931</v>
      </c>
      <c r="I33" s="212">
        <f t="shared" si="1"/>
        <v>6.5041860465116281</v>
      </c>
      <c r="J33" s="212">
        <f t="shared" si="2"/>
        <v>4683.013953488372</v>
      </c>
      <c r="K33" s="212"/>
      <c r="L33" s="212"/>
      <c r="M33" s="213">
        <f t="shared" si="3"/>
        <v>4683.013953488372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4"/>
        <v>0</v>
      </c>
      <c r="W33" s="212">
        <f t="shared" si="5"/>
        <v>4683.013953488372</v>
      </c>
      <c r="X33" s="216">
        <v>46</v>
      </c>
      <c r="Y33" s="219" t="s">
        <v>215</v>
      </c>
      <c r="Z33" s="219" t="s">
        <v>166</v>
      </c>
    </row>
    <row r="34" spans="1:26" s="220" customFormat="1" ht="11.25" hidden="1" customHeight="1" x14ac:dyDescent="0.2">
      <c r="A34" s="216">
        <v>864</v>
      </c>
      <c r="B34" s="216" t="s">
        <v>107</v>
      </c>
      <c r="C34" s="217">
        <v>44553</v>
      </c>
      <c r="D34" s="216" t="s">
        <v>107</v>
      </c>
      <c r="E34" s="216" t="s">
        <v>70</v>
      </c>
      <c r="F34" s="218" t="s">
        <v>159</v>
      </c>
      <c r="G34" s="212">
        <v>6.26</v>
      </c>
      <c r="H34" s="212">
        <f t="shared" si="0"/>
        <v>0.14558139534883721</v>
      </c>
      <c r="I34" s="212">
        <f t="shared" si="1"/>
        <v>6.6967441860465113</v>
      </c>
      <c r="J34" s="212">
        <f t="shared" si="2"/>
        <v>5785.986976744186</v>
      </c>
      <c r="K34" s="212"/>
      <c r="L34" s="212"/>
      <c r="M34" s="213">
        <f t="shared" si="3"/>
        <v>5785.986976744186</v>
      </c>
      <c r="N34" s="212">
        <v>-71.25</v>
      </c>
      <c r="O34" s="212"/>
      <c r="P34" s="212"/>
      <c r="Q34" s="212"/>
      <c r="R34" s="212"/>
      <c r="S34" s="212">
        <v>-45.06</v>
      </c>
      <c r="T34" s="212">
        <v>-54</v>
      </c>
      <c r="U34" s="212"/>
      <c r="V34" s="212">
        <f t="shared" si="4"/>
        <v>-170.31</v>
      </c>
      <c r="W34" s="212">
        <f t="shared" si="5"/>
        <v>5615.6769767441856</v>
      </c>
      <c r="X34" s="216">
        <v>46</v>
      </c>
      <c r="Y34" s="219" t="s">
        <v>215</v>
      </c>
      <c r="Z34" s="219" t="s">
        <v>166</v>
      </c>
    </row>
    <row r="35" spans="1:26" s="220" customFormat="1" ht="11.25" hidden="1" customHeight="1" x14ac:dyDescent="0.2">
      <c r="A35" s="216">
        <v>327</v>
      </c>
      <c r="B35" s="216" t="s">
        <v>203</v>
      </c>
      <c r="C35" s="217">
        <v>44554</v>
      </c>
      <c r="D35" s="216" t="s">
        <v>238</v>
      </c>
      <c r="E35" s="216" t="s">
        <v>72</v>
      </c>
      <c r="F35" s="218" t="s">
        <v>159</v>
      </c>
      <c r="G35" s="212">
        <v>6.25</v>
      </c>
      <c r="H35" s="212">
        <f t="shared" si="0"/>
        <v>0.14534883720930233</v>
      </c>
      <c r="I35" s="212">
        <f t="shared" si="1"/>
        <v>6.25</v>
      </c>
      <c r="J35" s="212">
        <f t="shared" si="2"/>
        <v>2043.75</v>
      </c>
      <c r="K35" s="212"/>
      <c r="L35" s="212"/>
      <c r="M35" s="213">
        <f t="shared" si="3"/>
        <v>2043.75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4"/>
        <v>0</v>
      </c>
      <c r="W35" s="212">
        <f t="shared" si="5"/>
        <v>2043.75</v>
      </c>
      <c r="X35" s="216">
        <v>43</v>
      </c>
      <c r="Y35" s="219" t="s">
        <v>215</v>
      </c>
      <c r="Z35" s="219" t="s">
        <v>246</v>
      </c>
    </row>
    <row r="36" spans="1:26" s="220" customFormat="1" ht="11.25" hidden="1" customHeight="1" x14ac:dyDescent="0.2">
      <c r="A36" s="216">
        <v>214</v>
      </c>
      <c r="B36" s="218" t="s">
        <v>54</v>
      </c>
      <c r="C36" s="217">
        <v>44554</v>
      </c>
      <c r="D36" s="218" t="s">
        <v>54</v>
      </c>
      <c r="E36" s="216" t="s">
        <v>72</v>
      </c>
      <c r="F36" s="218" t="s">
        <v>159</v>
      </c>
      <c r="G36" s="212">
        <v>6</v>
      </c>
      <c r="H36" s="212">
        <f t="shared" si="0"/>
        <v>0.13953488372093023</v>
      </c>
      <c r="I36" s="212">
        <f t="shared" si="1"/>
        <v>6</v>
      </c>
      <c r="J36" s="212">
        <f t="shared" si="2"/>
        <v>1284</v>
      </c>
      <c r="K36" s="212"/>
      <c r="L36" s="212"/>
      <c r="M36" s="213">
        <f t="shared" si="3"/>
        <v>1284</v>
      </c>
      <c r="N36" s="212"/>
      <c r="O36" s="212"/>
      <c r="P36" s="212"/>
      <c r="Q36" s="212"/>
      <c r="R36" s="212"/>
      <c r="S36" s="212"/>
      <c r="T36" s="212"/>
      <c r="U36" s="212"/>
      <c r="V36" s="212">
        <f t="shared" si="4"/>
        <v>0</v>
      </c>
      <c r="W36" s="212">
        <f t="shared" si="5"/>
        <v>1284</v>
      </c>
      <c r="X36" s="216">
        <v>43</v>
      </c>
      <c r="Y36" s="219" t="s">
        <v>215</v>
      </c>
      <c r="Z36" s="219" t="s">
        <v>246</v>
      </c>
    </row>
    <row r="37" spans="1:26" s="220" customFormat="1" ht="11.25" hidden="1" customHeight="1" x14ac:dyDescent="0.2">
      <c r="A37" s="216">
        <v>0</v>
      </c>
      <c r="B37" s="216" t="s">
        <v>234</v>
      </c>
      <c r="C37" s="217">
        <v>44554</v>
      </c>
      <c r="D37" s="216" t="s">
        <v>241</v>
      </c>
      <c r="E37" s="216" t="s">
        <v>72</v>
      </c>
      <c r="F37" s="218" t="s">
        <v>159</v>
      </c>
      <c r="G37" s="212">
        <v>6</v>
      </c>
      <c r="H37" s="212">
        <f t="shared" si="0"/>
        <v>0.13953488372093023</v>
      </c>
      <c r="I37" s="212">
        <f t="shared" si="1"/>
        <v>6</v>
      </c>
      <c r="J37" s="212">
        <f t="shared" si="2"/>
        <v>0</v>
      </c>
      <c r="K37" s="212"/>
      <c r="L37" s="212"/>
      <c r="M37" s="213">
        <f t="shared" si="3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4"/>
        <v>0</v>
      </c>
      <c r="W37" s="212">
        <f t="shared" si="5"/>
        <v>0</v>
      </c>
      <c r="X37" s="216">
        <v>43</v>
      </c>
      <c r="Y37" s="219" t="s">
        <v>215</v>
      </c>
      <c r="Z37" s="219" t="s">
        <v>246</v>
      </c>
    </row>
    <row r="38" spans="1:26" s="220" customFormat="1" ht="11.25" hidden="1" customHeight="1" x14ac:dyDescent="0.2">
      <c r="A38" s="216">
        <v>250</v>
      </c>
      <c r="B38" s="216" t="s">
        <v>235</v>
      </c>
      <c r="C38" s="217">
        <v>44554</v>
      </c>
      <c r="D38" s="216" t="s">
        <v>238</v>
      </c>
      <c r="E38" s="216" t="s">
        <v>72</v>
      </c>
      <c r="F38" s="218" t="s">
        <v>159</v>
      </c>
      <c r="G38" s="212">
        <v>6</v>
      </c>
      <c r="H38" s="212">
        <f t="shared" si="0"/>
        <v>0.13953488372093023</v>
      </c>
      <c r="I38" s="212">
        <f t="shared" si="1"/>
        <v>6</v>
      </c>
      <c r="J38" s="212">
        <f t="shared" si="2"/>
        <v>1500</v>
      </c>
      <c r="K38" s="212"/>
      <c r="L38" s="212"/>
      <c r="M38" s="213">
        <f t="shared" si="3"/>
        <v>1500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4"/>
        <v>0</v>
      </c>
      <c r="W38" s="212">
        <f t="shared" si="5"/>
        <v>1500</v>
      </c>
      <c r="X38" s="216">
        <v>43</v>
      </c>
      <c r="Y38" s="219" t="s">
        <v>215</v>
      </c>
      <c r="Z38" s="219" t="s">
        <v>246</v>
      </c>
    </row>
    <row r="39" spans="1:26" s="220" customFormat="1" ht="11.25" hidden="1" customHeight="1" x14ac:dyDescent="0.2">
      <c r="A39" s="216">
        <v>2016</v>
      </c>
      <c r="B39" s="216" t="s">
        <v>203</v>
      </c>
      <c r="C39" s="217">
        <v>44554</v>
      </c>
      <c r="D39" s="216" t="s">
        <v>238</v>
      </c>
      <c r="E39" s="216" t="s">
        <v>245</v>
      </c>
      <c r="F39" s="218" t="s">
        <v>159</v>
      </c>
      <c r="G39" s="212">
        <v>6.36</v>
      </c>
      <c r="H39" s="212">
        <f t="shared" si="0"/>
        <v>0.14790697674418604</v>
      </c>
      <c r="I39" s="212">
        <f t="shared" si="1"/>
        <v>6.8037209302325579</v>
      </c>
      <c r="J39" s="212">
        <f t="shared" si="2"/>
        <v>13716.301395348837</v>
      </c>
      <c r="K39" s="212"/>
      <c r="L39" s="212"/>
      <c r="M39" s="213">
        <f t="shared" si="3"/>
        <v>13716.301395348837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4"/>
        <v>0</v>
      </c>
      <c r="W39" s="212">
        <f t="shared" si="5"/>
        <v>13716.301395348837</v>
      </c>
      <c r="X39" s="216">
        <v>46</v>
      </c>
      <c r="Y39" s="219" t="s">
        <v>215</v>
      </c>
      <c r="Z39" s="219" t="s">
        <v>247</v>
      </c>
    </row>
    <row r="40" spans="1:26" s="220" customFormat="1" ht="11.25" customHeight="1" x14ac:dyDescent="0.2">
      <c r="A40" s="216">
        <v>240</v>
      </c>
      <c r="B40" s="218" t="s">
        <v>236</v>
      </c>
      <c r="C40" s="217">
        <v>44554</v>
      </c>
      <c r="D40" s="218" t="s">
        <v>242</v>
      </c>
      <c r="E40" s="216" t="s">
        <v>245</v>
      </c>
      <c r="F40" s="218" t="s">
        <v>159</v>
      </c>
      <c r="G40" s="212">
        <v>5.89</v>
      </c>
      <c r="H40" s="212">
        <f t="shared" si="0"/>
        <v>0.1369767441860465</v>
      </c>
      <c r="I40" s="212">
        <f t="shared" si="1"/>
        <v>6.3009302325581391</v>
      </c>
      <c r="J40" s="212">
        <f t="shared" si="2"/>
        <v>1512.2232558139533</v>
      </c>
      <c r="K40" s="212"/>
      <c r="L40" s="212"/>
      <c r="M40" s="213">
        <f t="shared" si="3"/>
        <v>1512.2232558139533</v>
      </c>
      <c r="N40" s="212">
        <v>-71.25</v>
      </c>
      <c r="O40" s="212"/>
      <c r="P40" s="212"/>
      <c r="Q40" s="212"/>
      <c r="R40" s="212">
        <v>0</v>
      </c>
      <c r="S40" s="212">
        <v>-130.03</v>
      </c>
      <c r="T40" s="212">
        <v>-15</v>
      </c>
      <c r="U40" s="212">
        <v>-1000</v>
      </c>
      <c r="V40" s="212">
        <f t="shared" si="4"/>
        <v>-1216.28</v>
      </c>
      <c r="W40" s="212">
        <f t="shared" si="5"/>
        <v>295.94325581395333</v>
      </c>
      <c r="X40" s="216">
        <v>46</v>
      </c>
      <c r="Y40" s="219" t="s">
        <v>215</v>
      </c>
      <c r="Z40" s="219" t="s">
        <v>247</v>
      </c>
    </row>
    <row r="41" spans="1:26" s="220" customFormat="1" ht="11.25" hidden="1" customHeight="1" x14ac:dyDescent="0.2">
      <c r="A41" s="216">
        <v>281</v>
      </c>
      <c r="B41" s="216" t="s">
        <v>199</v>
      </c>
      <c r="C41" s="217">
        <v>44554</v>
      </c>
      <c r="D41" s="216" t="s">
        <v>243</v>
      </c>
      <c r="E41" s="216" t="s">
        <v>245</v>
      </c>
      <c r="F41" s="218" t="s">
        <v>159</v>
      </c>
      <c r="G41" s="212">
        <v>5.89</v>
      </c>
      <c r="H41" s="212">
        <f t="shared" si="0"/>
        <v>0.1369767441860465</v>
      </c>
      <c r="I41" s="212">
        <f t="shared" si="1"/>
        <v>6.3009302325581391</v>
      </c>
      <c r="J41" s="212">
        <f t="shared" si="2"/>
        <v>1770.5613953488371</v>
      </c>
      <c r="K41" s="212"/>
      <c r="L41" s="212"/>
      <c r="M41" s="213">
        <f t="shared" si="3"/>
        <v>1770.5613953488371</v>
      </c>
      <c r="N41" s="212"/>
      <c r="O41" s="212"/>
      <c r="P41" s="212"/>
      <c r="Q41" s="212"/>
      <c r="R41" s="212"/>
      <c r="S41" s="212"/>
      <c r="T41" s="212"/>
      <c r="U41" s="212"/>
      <c r="V41" s="212">
        <f t="shared" si="4"/>
        <v>0</v>
      </c>
      <c r="W41" s="212">
        <f t="shared" si="5"/>
        <v>1770.5613953488371</v>
      </c>
      <c r="X41" s="216">
        <v>46</v>
      </c>
      <c r="Y41" s="219" t="s">
        <v>215</v>
      </c>
      <c r="Z41" s="219" t="s">
        <v>166</v>
      </c>
    </row>
    <row r="42" spans="1:26" s="220" customFormat="1" ht="11.25" hidden="1" customHeight="1" x14ac:dyDescent="0.2">
      <c r="A42" s="216">
        <v>199</v>
      </c>
      <c r="B42" s="216" t="s">
        <v>200</v>
      </c>
      <c r="C42" s="217">
        <v>44554</v>
      </c>
      <c r="D42" s="216" t="s">
        <v>244</v>
      </c>
      <c r="E42" s="216" t="s">
        <v>245</v>
      </c>
      <c r="F42" s="218" t="s">
        <v>159</v>
      </c>
      <c r="G42" s="212">
        <v>5.89</v>
      </c>
      <c r="H42" s="212">
        <f t="shared" si="0"/>
        <v>0.1369767441860465</v>
      </c>
      <c r="I42" s="212">
        <f t="shared" si="1"/>
        <v>6.3009302325581391</v>
      </c>
      <c r="J42" s="212">
        <f t="shared" si="2"/>
        <v>1253.8851162790697</v>
      </c>
      <c r="K42" s="212"/>
      <c r="L42" s="212"/>
      <c r="M42" s="213">
        <f t="shared" si="3"/>
        <v>1253.8851162790697</v>
      </c>
      <c r="N42" s="212"/>
      <c r="O42" s="212"/>
      <c r="P42" s="212"/>
      <c r="Q42" s="212"/>
      <c r="R42" s="212"/>
      <c r="S42" s="212"/>
      <c r="T42" s="212"/>
      <c r="U42" s="212"/>
      <c r="V42" s="212">
        <f t="shared" si="4"/>
        <v>0</v>
      </c>
      <c r="W42" s="212">
        <f t="shared" si="5"/>
        <v>1253.8851162790697</v>
      </c>
      <c r="X42" s="216">
        <v>46</v>
      </c>
      <c r="Y42" s="219" t="s">
        <v>215</v>
      </c>
      <c r="Z42" s="219" t="s">
        <v>166</v>
      </c>
    </row>
    <row r="43" spans="1:26" s="188" customFormat="1" ht="13.5" thickBot="1" x14ac:dyDescent="0.25">
      <c r="A43" s="129">
        <f>SUBTOTAL(9,A14:A42)</f>
        <v>240</v>
      </c>
      <c r="B43" s="287" t="s">
        <v>26</v>
      </c>
      <c r="C43" s="288"/>
      <c r="D43" s="288"/>
      <c r="E43" s="288"/>
      <c r="F43" s="288"/>
      <c r="G43" s="288"/>
      <c r="H43" s="288"/>
      <c r="I43" s="130">
        <f>J43/A43</f>
        <v>6.3009302325581391</v>
      </c>
      <c r="J43" s="130">
        <f t="shared" ref="J43:W43" si="6">SUBTOTAL(9,J14:J42)</f>
        <v>1512.2232558139533</v>
      </c>
      <c r="K43" s="130">
        <f t="shared" si="6"/>
        <v>0</v>
      </c>
      <c r="L43" s="130">
        <f t="shared" si="6"/>
        <v>0</v>
      </c>
      <c r="M43" s="130">
        <f t="shared" si="6"/>
        <v>1512.2232558139533</v>
      </c>
      <c r="N43" s="130">
        <f t="shared" si="6"/>
        <v>-71.25</v>
      </c>
      <c r="O43" s="130">
        <f t="shared" si="6"/>
        <v>0</v>
      </c>
      <c r="P43" s="130">
        <f t="shared" si="6"/>
        <v>0</v>
      </c>
      <c r="Q43" s="130">
        <f t="shared" si="6"/>
        <v>0</v>
      </c>
      <c r="R43" s="130">
        <f t="shared" si="6"/>
        <v>0</v>
      </c>
      <c r="S43" s="130">
        <f t="shared" si="6"/>
        <v>-130.03</v>
      </c>
      <c r="T43" s="130">
        <f t="shared" si="6"/>
        <v>-15</v>
      </c>
      <c r="U43" s="130">
        <f t="shared" si="6"/>
        <v>-1000</v>
      </c>
      <c r="V43" s="203">
        <f t="shared" si="6"/>
        <v>-1216.28</v>
      </c>
      <c r="W43" s="203">
        <f t="shared" si="6"/>
        <v>295.94325581395333</v>
      </c>
      <c r="X43" s="295"/>
      <c r="Y43" s="296"/>
      <c r="Z43" s="296"/>
    </row>
    <row r="44" spans="1:26" x14ac:dyDescent="0.25">
      <c r="A44" s="262"/>
      <c r="B44" s="262"/>
      <c r="C44" s="262"/>
      <c r="D44" s="262"/>
      <c r="E44" s="262"/>
      <c r="F44" s="262"/>
      <c r="G44" s="103"/>
      <c r="H44" s="262"/>
      <c r="I44" s="262"/>
      <c r="J44" s="262"/>
      <c r="K44" s="262"/>
      <c r="L44" s="262"/>
      <c r="M44" s="103"/>
      <c r="N44" s="262"/>
      <c r="O44" s="262"/>
      <c r="P44" s="262"/>
      <c r="Q44" s="262"/>
      <c r="R44" s="262"/>
      <c r="S44" s="104"/>
      <c r="T44" s="262"/>
      <c r="U44" s="262"/>
      <c r="V44" s="105"/>
      <c r="W44" s="262"/>
      <c r="X44" s="262"/>
    </row>
    <row r="45" spans="1:26" x14ac:dyDescent="0.25">
      <c r="A45" s="149" t="e">
        <f>+#REF!+#REF!+#REF!+#REF!+#REF!+#REF!+#REF!+#REF!+#REF!+#REF!+#REF!+#REF!+#REF!+#REF!+#REF!+#REF!+#REF!+#REF!+#REF!+#REF!+#REF!</f>
        <v>#REF!</v>
      </c>
      <c r="B45" s="262"/>
      <c r="C45" s="262"/>
      <c r="D45" s="262"/>
      <c r="E45" s="262"/>
      <c r="F45" s="262"/>
      <c r="G45" s="103"/>
      <c r="H45" s="262"/>
      <c r="I45" s="262"/>
      <c r="J45" s="106" t="e">
        <f>+#REF!+#REF!+#REF!+#REF!+#REF!+#REF!+#REF!+#REF!+#REF!+#REF!+#REF!+#REF!+#REF!+#REF!+#REF!+#REF!+#REF!+#REF!+#REF!+#REF!+#REF!</f>
        <v>#REF!</v>
      </c>
      <c r="K45" s="106" t="e">
        <f>+#REF!+#REF!+#REF!+#REF!+#REF!+#REF!+#REF!+#REF!+#REF!+#REF!+#REF!+#REF!+#REF!+#REF!+#REF!+#REF!+#REF!+#REF!+#REF!+#REF!+#REF!</f>
        <v>#REF!</v>
      </c>
      <c r="L45" s="106" t="e">
        <f>+#REF!+#REF!+#REF!+#REF!+#REF!+#REF!+#REF!+#REF!+#REF!+#REF!+#REF!+#REF!+#REF!+#REF!+#REF!+#REF!+#REF!+#REF!+#REF!+#REF!+#REF!</f>
        <v>#REF!</v>
      </c>
      <c r="M45" s="106" t="e">
        <f>+#REF!+#REF!+#REF!+#REF!+#REF!+#REF!+#REF!+#REF!+#REF!+#REF!+#REF!+#REF!+#REF!+#REF!+#REF!+#REF!+#REF!+#REF!+#REF!+#REF!+#REF!</f>
        <v>#REF!</v>
      </c>
      <c r="N45" s="106" t="e">
        <f>+#REF!+#REF!+#REF!+#REF!+#REF!+#REF!+#REF!+#REF!+#REF!+#REF!+#REF!+#REF!+#REF!+#REF!+#REF!+#REF!+#REF!+#REF!+#REF!+#REF!+#REF!</f>
        <v>#REF!</v>
      </c>
      <c r="O45" s="106" t="e">
        <f>+#REF!+#REF!+#REF!+#REF!+#REF!+#REF!+#REF!+#REF!+#REF!+#REF!+#REF!+#REF!+#REF!+#REF!+#REF!+#REF!+#REF!+#REF!+#REF!+#REF!+#REF!</f>
        <v>#REF!</v>
      </c>
      <c r="P45" s="106" t="e">
        <f>+#REF!+#REF!+#REF!+#REF!+#REF!+#REF!+#REF!+#REF!+#REF!+#REF!+#REF!+#REF!+#REF!+#REF!+#REF!+#REF!+#REF!+#REF!+#REF!+#REF!+#REF!</f>
        <v>#REF!</v>
      </c>
      <c r="Q45" s="106" t="e">
        <f>+#REF!+#REF!+#REF!+#REF!+#REF!+#REF!+#REF!+#REF!+#REF!+#REF!+#REF!+#REF!+#REF!+#REF!+#REF!+#REF!+#REF!+#REF!+#REF!+#REF!+#REF!</f>
        <v>#REF!</v>
      </c>
      <c r="R45" s="106" t="e">
        <f>+#REF!+#REF!+#REF!+#REF!+#REF!+#REF!+#REF!+#REF!+#REF!+#REF!+#REF!+#REF!+#REF!+#REF!+#REF!+#REF!+#REF!+#REF!+#REF!+#REF!+#REF!</f>
        <v>#REF!</v>
      </c>
      <c r="S45" s="106" t="e">
        <f>+#REF!+#REF!+#REF!+#REF!+#REF!+#REF!+#REF!+#REF!+#REF!+#REF!+#REF!+#REF!+#REF!+#REF!+#REF!+#REF!+#REF!+#REF!+#REF!+#REF!+#REF!</f>
        <v>#REF!</v>
      </c>
      <c r="T45" s="106" t="e">
        <f>+#REF!+#REF!+#REF!+#REF!+#REF!+#REF!+#REF!+#REF!+#REF!+#REF!+#REF!+#REF!+#REF!+#REF!+#REF!+#REF!+#REF!+#REF!+#REF!+#REF!+#REF!</f>
        <v>#REF!</v>
      </c>
      <c r="U45" s="106" t="e">
        <f>+#REF!+#REF!+#REF!+#REF!+#REF!+#REF!+#REF!+#REF!+#REF!+#REF!+#REF!+#REF!+#REF!+#REF!+#REF!+#REF!+#REF!+#REF!+#REF!+#REF!+#REF!</f>
        <v>#REF!</v>
      </c>
      <c r="V45" s="106" t="e">
        <f>+#REF!+#REF!+#REF!+#REF!+#REF!+#REF!+#REF!+#REF!+#REF!+#REF!+#REF!+#REF!+#REF!+#REF!+#REF!+#REF!+#REF!+#REF!+#REF!+#REF!+#REF!</f>
        <v>#REF!</v>
      </c>
      <c r="W45" s="106" t="e">
        <f>+#REF!+#REF!+#REF!+#REF!+#REF!+#REF!+#REF!+#REF!+#REF!+#REF!+#REF!+#REF!+#REF!+#REF!+#REF!+#REF!+#REF!+#REF!+#REF!+#REF!+#REF!</f>
        <v>#REF!</v>
      </c>
      <c r="X45" s="262"/>
    </row>
    <row r="46" spans="1:26" x14ac:dyDescent="0.25">
      <c r="A46" s="149" t="e">
        <f>+A43-A45</f>
        <v>#REF!</v>
      </c>
      <c r="B46" s="262"/>
      <c r="C46" s="262"/>
      <c r="D46" s="262"/>
      <c r="E46" s="262"/>
      <c r="F46" s="262"/>
      <c r="G46" s="103"/>
      <c r="H46" s="262"/>
      <c r="I46" s="262"/>
      <c r="J46" s="106" t="e">
        <f>+J45-J43</f>
        <v>#REF!</v>
      </c>
      <c r="K46" s="106" t="e">
        <f t="shared" ref="K46:W46" si="7">+K45-K43</f>
        <v>#REF!</v>
      </c>
      <c r="L46" s="106" t="e">
        <f t="shared" si="7"/>
        <v>#REF!</v>
      </c>
      <c r="M46" s="106" t="e">
        <f t="shared" si="7"/>
        <v>#REF!</v>
      </c>
      <c r="N46" s="106" t="e">
        <f t="shared" si="7"/>
        <v>#REF!</v>
      </c>
      <c r="O46" s="106" t="e">
        <f t="shared" si="7"/>
        <v>#REF!</v>
      </c>
      <c r="P46" s="106" t="e">
        <f t="shared" si="7"/>
        <v>#REF!</v>
      </c>
      <c r="Q46" s="106" t="e">
        <f t="shared" si="7"/>
        <v>#REF!</v>
      </c>
      <c r="R46" s="106" t="e">
        <f t="shared" si="7"/>
        <v>#REF!</v>
      </c>
      <c r="S46" s="106" t="e">
        <f t="shared" si="7"/>
        <v>#REF!</v>
      </c>
      <c r="T46" s="106" t="e">
        <f t="shared" si="7"/>
        <v>#REF!</v>
      </c>
      <c r="U46" s="106" t="e">
        <f t="shared" si="7"/>
        <v>#REF!</v>
      </c>
      <c r="V46" s="106" t="e">
        <f t="shared" si="7"/>
        <v>#REF!</v>
      </c>
      <c r="W46" s="106" t="e">
        <f t="shared" si="7"/>
        <v>#REF!</v>
      </c>
      <c r="X46" s="262"/>
    </row>
    <row r="47" spans="1:26" x14ac:dyDescent="0.25">
      <c r="A47" s="149"/>
      <c r="B47" s="149"/>
      <c r="C47" s="262"/>
      <c r="D47" s="262"/>
      <c r="E47" s="262"/>
      <c r="F47" s="262"/>
      <c r="G47" s="103"/>
      <c r="H47" s="262"/>
      <c r="I47" s="262"/>
      <c r="J47" s="262"/>
      <c r="K47" s="262"/>
      <c r="L47" s="262"/>
      <c r="M47" s="103"/>
      <c r="N47" s="262"/>
      <c r="O47" s="262"/>
      <c r="P47" s="262"/>
      <c r="Q47" s="262"/>
      <c r="R47" s="262"/>
      <c r="S47" s="104"/>
      <c r="T47" s="262"/>
      <c r="U47" s="262"/>
      <c r="V47" s="105"/>
      <c r="W47" s="262"/>
      <c r="X47" s="262"/>
    </row>
    <row r="48" spans="1:26" x14ac:dyDescent="0.25">
      <c r="A48" s="149"/>
      <c r="B48" s="262"/>
      <c r="C48" s="262"/>
      <c r="D48" s="262"/>
      <c r="E48" s="262"/>
      <c r="F48" s="262"/>
      <c r="G48" s="103"/>
      <c r="H48" s="262"/>
      <c r="I48" s="262"/>
      <c r="J48" s="262"/>
      <c r="K48" s="262"/>
      <c r="L48" s="262"/>
      <c r="M48" s="103"/>
      <c r="N48" s="262"/>
      <c r="O48" s="262"/>
      <c r="P48" s="262"/>
      <c r="Q48" s="262"/>
      <c r="R48" s="262"/>
      <c r="S48" s="104"/>
      <c r="T48" s="262"/>
      <c r="U48" s="262"/>
      <c r="V48" s="105"/>
      <c r="W48" s="262"/>
      <c r="X48" s="262"/>
    </row>
    <row r="49" spans="1:24" x14ac:dyDescent="0.25">
      <c r="A49" s="262"/>
      <c r="B49" s="262"/>
      <c r="C49" s="262"/>
      <c r="D49" s="262"/>
      <c r="E49" s="262"/>
      <c r="F49" s="262"/>
      <c r="G49" s="103"/>
      <c r="H49" s="262"/>
      <c r="I49" s="262"/>
      <c r="J49" s="262"/>
      <c r="K49" s="262"/>
      <c r="L49" s="262"/>
      <c r="M49" s="103"/>
      <c r="N49" s="262"/>
      <c r="O49" s="262"/>
      <c r="P49" s="262"/>
      <c r="Q49" s="262"/>
      <c r="R49" s="262"/>
      <c r="S49" s="104"/>
      <c r="T49" s="262"/>
      <c r="U49" s="262"/>
      <c r="V49" s="105"/>
      <c r="W49" s="262"/>
      <c r="X49" s="262"/>
    </row>
    <row r="50" spans="1:24" x14ac:dyDescent="0.25">
      <c r="A50" s="262"/>
      <c r="B50" s="262"/>
      <c r="C50" s="262"/>
      <c r="D50" s="262"/>
      <c r="E50" s="262"/>
      <c r="F50" s="262"/>
      <c r="G50" s="103"/>
      <c r="H50" s="262"/>
      <c r="I50" s="262"/>
      <c r="J50" s="262"/>
      <c r="K50" s="262"/>
      <c r="L50" s="262"/>
      <c r="M50" s="103"/>
      <c r="N50" s="262"/>
      <c r="O50" s="262"/>
      <c r="P50" s="262"/>
      <c r="Q50" s="262"/>
      <c r="R50" s="262"/>
      <c r="S50" s="104"/>
      <c r="T50" s="262"/>
      <c r="U50" s="262"/>
      <c r="V50" s="105"/>
      <c r="W50" s="262"/>
      <c r="X50" s="262"/>
    </row>
    <row r="51" spans="1:24" x14ac:dyDescent="0.25">
      <c r="A51" s="262"/>
      <c r="B51" s="262"/>
      <c r="C51" s="262"/>
      <c r="D51" s="262"/>
      <c r="E51" s="262"/>
      <c r="F51" s="262"/>
      <c r="G51" s="103"/>
      <c r="H51" s="262"/>
      <c r="I51" s="262"/>
      <c r="J51" s="262"/>
      <c r="K51" s="262"/>
      <c r="L51" s="262"/>
      <c r="M51" s="103"/>
      <c r="N51" s="262"/>
      <c r="O51" s="262"/>
      <c r="P51" s="262"/>
      <c r="Q51" s="262"/>
      <c r="R51" s="262"/>
      <c r="S51" s="104"/>
      <c r="T51" s="262"/>
      <c r="U51" s="262"/>
      <c r="V51" s="105"/>
      <c r="W51" s="262"/>
      <c r="X51" s="262"/>
    </row>
    <row r="52" spans="1:24" x14ac:dyDescent="0.25">
      <c r="A52" s="262"/>
      <c r="B52" s="262"/>
      <c r="C52" s="262"/>
      <c r="D52" s="262"/>
      <c r="E52" s="262"/>
      <c r="F52" s="262"/>
      <c r="G52" s="103"/>
      <c r="H52" s="262"/>
      <c r="I52" s="262"/>
      <c r="J52" s="262"/>
      <c r="K52" s="262"/>
      <c r="L52" s="262"/>
      <c r="M52" s="103"/>
      <c r="N52" s="262"/>
      <c r="O52" s="262"/>
      <c r="P52" s="262"/>
      <c r="Q52" s="262"/>
      <c r="R52" s="262"/>
      <c r="S52" s="104"/>
      <c r="T52" s="262"/>
      <c r="U52" s="262"/>
      <c r="V52" s="105"/>
      <c r="W52" s="262"/>
      <c r="X52" s="262"/>
    </row>
    <row r="53" spans="1:24" x14ac:dyDescent="0.25">
      <c r="A53" s="262"/>
      <c r="B53" s="262"/>
      <c r="C53" s="262"/>
      <c r="D53" s="262"/>
      <c r="E53" s="262"/>
      <c r="F53" s="262"/>
      <c r="G53" s="103"/>
      <c r="H53" s="262"/>
      <c r="I53" s="262"/>
      <c r="J53" s="262"/>
      <c r="K53" s="262"/>
      <c r="L53" s="262"/>
      <c r="M53" s="103"/>
      <c r="N53" s="262"/>
      <c r="O53" s="262"/>
      <c r="P53" s="262"/>
      <c r="Q53" s="262"/>
      <c r="R53" s="262"/>
      <c r="S53" s="104"/>
      <c r="T53" s="262"/>
      <c r="U53" s="262"/>
      <c r="V53" s="105"/>
      <c r="W53" s="262"/>
      <c r="X53" s="262"/>
    </row>
    <row r="54" spans="1:24" x14ac:dyDescent="0.25">
      <c r="A54" s="262"/>
      <c r="B54" s="262"/>
      <c r="C54" s="262"/>
      <c r="D54" s="262"/>
      <c r="E54" s="262"/>
      <c r="F54" s="262"/>
      <c r="G54" s="103"/>
      <c r="H54" s="262"/>
      <c r="I54" s="262"/>
      <c r="J54" s="262"/>
      <c r="K54" s="262"/>
      <c r="L54" s="262"/>
      <c r="M54" s="103"/>
      <c r="N54" s="262"/>
      <c r="O54" s="262"/>
      <c r="P54" s="262"/>
      <c r="Q54" s="262"/>
      <c r="R54" s="262"/>
      <c r="S54" s="104"/>
      <c r="T54" s="262"/>
      <c r="U54" s="262"/>
      <c r="V54" s="105"/>
      <c r="W54" s="262"/>
      <c r="X54" s="262"/>
    </row>
    <row r="55" spans="1:24" x14ac:dyDescent="0.25">
      <c r="A55" s="262"/>
      <c r="B55" s="262"/>
      <c r="C55" s="262"/>
      <c r="D55" s="262"/>
      <c r="E55" s="262"/>
      <c r="F55" s="262"/>
      <c r="G55" s="103"/>
      <c r="H55" s="262"/>
      <c r="I55" s="262"/>
      <c r="J55" s="262"/>
      <c r="K55" s="262"/>
      <c r="L55" s="262"/>
      <c r="M55" s="103"/>
      <c r="N55" s="262"/>
      <c r="O55" s="262"/>
      <c r="P55" s="262"/>
      <c r="Q55" s="262"/>
      <c r="R55" s="262"/>
      <c r="S55" s="104"/>
      <c r="T55" s="262"/>
      <c r="U55" s="262"/>
      <c r="V55" s="105"/>
      <c r="W55" s="262"/>
      <c r="X55" s="262"/>
    </row>
    <row r="56" spans="1:24" x14ac:dyDescent="0.25">
      <c r="A56" s="262"/>
      <c r="B56" s="262"/>
      <c r="C56" s="262"/>
      <c r="D56" s="262"/>
      <c r="E56" s="262"/>
      <c r="F56" s="262"/>
      <c r="G56" s="103"/>
      <c r="H56" s="262"/>
      <c r="I56" s="262"/>
      <c r="J56" s="262"/>
      <c r="K56" s="262"/>
      <c r="L56" s="262"/>
      <c r="M56" s="103"/>
      <c r="N56" s="262"/>
      <c r="O56" s="262"/>
      <c r="P56" s="262"/>
      <c r="Q56" s="262"/>
      <c r="R56" s="262"/>
      <c r="S56" s="104"/>
      <c r="T56" s="262"/>
      <c r="U56" s="262"/>
      <c r="V56" s="105"/>
      <c r="W56" s="262"/>
      <c r="X56" s="262"/>
    </row>
    <row r="57" spans="1:24" x14ac:dyDescent="0.25">
      <c r="A57" s="262"/>
      <c r="B57" s="262"/>
      <c r="C57" s="262"/>
      <c r="D57" s="262"/>
      <c r="E57" s="262"/>
      <c r="F57" s="262"/>
      <c r="G57" s="103"/>
      <c r="H57" s="262"/>
      <c r="I57" s="262"/>
      <c r="J57" s="262"/>
      <c r="K57" s="262"/>
      <c r="L57" s="262"/>
      <c r="M57" s="103"/>
      <c r="N57" s="262"/>
      <c r="O57" s="262"/>
      <c r="P57" s="262"/>
      <c r="Q57" s="262"/>
      <c r="R57" s="262"/>
      <c r="S57" s="104"/>
      <c r="T57" s="262"/>
      <c r="U57" s="262"/>
      <c r="V57" s="105"/>
      <c r="W57" s="262"/>
      <c r="X57" s="262"/>
    </row>
    <row r="58" spans="1:24" x14ac:dyDescent="0.25">
      <c r="A58" s="262"/>
      <c r="B58" s="262"/>
      <c r="C58" s="262"/>
      <c r="D58" s="262"/>
      <c r="E58" s="262"/>
      <c r="F58" s="262"/>
      <c r="G58" s="103"/>
      <c r="H58" s="262"/>
      <c r="I58" s="262"/>
      <c r="J58" s="262"/>
      <c r="K58" s="262"/>
      <c r="L58" s="262"/>
      <c r="M58" s="103"/>
      <c r="N58" s="262"/>
      <c r="O58" s="262"/>
      <c r="P58" s="262"/>
      <c r="Q58" s="262"/>
      <c r="R58" s="262"/>
      <c r="S58" s="104"/>
      <c r="T58" s="262"/>
      <c r="U58" s="262"/>
      <c r="V58" s="105"/>
      <c r="W58" s="262"/>
      <c r="X58" s="262"/>
    </row>
    <row r="59" spans="1:24" x14ac:dyDescent="0.25">
      <c r="A59" s="262"/>
      <c r="B59" s="262"/>
      <c r="C59" s="262"/>
      <c r="D59" s="262"/>
      <c r="E59" s="262"/>
      <c r="F59" s="262"/>
      <c r="G59" s="103"/>
      <c r="H59" s="262"/>
      <c r="I59" s="262"/>
      <c r="J59" s="262"/>
      <c r="K59" s="262"/>
      <c r="L59" s="262"/>
      <c r="M59" s="103"/>
      <c r="N59" s="262"/>
      <c r="O59" s="262"/>
      <c r="P59" s="262"/>
      <c r="Q59" s="262"/>
      <c r="R59" s="262"/>
      <c r="S59" s="104"/>
      <c r="T59" s="262"/>
      <c r="U59" s="262"/>
      <c r="V59" s="105"/>
      <c r="W59" s="262"/>
      <c r="X59" s="262"/>
    </row>
    <row r="60" spans="1:24" x14ac:dyDescent="0.25">
      <c r="A60" s="262"/>
      <c r="B60" s="262"/>
      <c r="C60" s="262"/>
      <c r="D60" s="262"/>
      <c r="E60" s="262"/>
      <c r="F60" s="262"/>
      <c r="G60" s="103"/>
      <c r="H60" s="262"/>
      <c r="I60" s="262"/>
      <c r="J60" s="262"/>
      <c r="K60" s="262"/>
      <c r="L60" s="262"/>
      <c r="M60" s="103"/>
      <c r="N60" s="262"/>
      <c r="O60" s="262"/>
      <c r="P60" s="262"/>
      <c r="Q60" s="262"/>
      <c r="R60" s="262"/>
      <c r="S60" s="104"/>
      <c r="T60" s="262"/>
      <c r="U60" s="262"/>
      <c r="V60" s="105"/>
      <c r="W60" s="262"/>
      <c r="X60" s="262"/>
    </row>
    <row r="61" spans="1:24" x14ac:dyDescent="0.25">
      <c r="A61" s="262"/>
      <c r="B61" s="262"/>
      <c r="C61" s="262"/>
      <c r="D61" s="262"/>
      <c r="E61" s="262"/>
      <c r="F61" s="262"/>
      <c r="G61" s="103"/>
      <c r="H61" s="262"/>
      <c r="I61" s="262"/>
      <c r="J61" s="262"/>
      <c r="K61" s="262"/>
      <c r="L61" s="262"/>
      <c r="M61" s="103"/>
      <c r="N61" s="262"/>
      <c r="O61" s="262"/>
      <c r="P61" s="262"/>
      <c r="Q61" s="262"/>
      <c r="R61" s="262"/>
      <c r="S61" s="104"/>
      <c r="T61" s="262"/>
      <c r="U61" s="262"/>
      <c r="V61" s="105"/>
      <c r="W61" s="262"/>
      <c r="X61" s="262"/>
    </row>
    <row r="62" spans="1:24" x14ac:dyDescent="0.25">
      <c r="A62" s="262"/>
      <c r="B62" s="262"/>
      <c r="C62" s="262"/>
      <c r="D62" s="262"/>
      <c r="E62" s="262"/>
      <c r="F62" s="262"/>
      <c r="G62" s="103"/>
      <c r="H62" s="262"/>
      <c r="I62" s="262"/>
      <c r="J62" s="262"/>
      <c r="K62" s="262"/>
      <c r="L62" s="262"/>
      <c r="M62" s="103"/>
      <c r="N62" s="262"/>
      <c r="O62" s="262"/>
      <c r="P62" s="262"/>
      <c r="Q62" s="262"/>
      <c r="R62" s="262"/>
      <c r="S62" s="104"/>
      <c r="T62" s="262"/>
      <c r="U62" s="262"/>
      <c r="V62" s="105"/>
      <c r="W62" s="262"/>
      <c r="X62" s="262"/>
    </row>
    <row r="63" spans="1:24" x14ac:dyDescent="0.25">
      <c r="A63" s="262"/>
      <c r="B63" s="262"/>
      <c r="C63" s="262"/>
      <c r="D63" s="262"/>
      <c r="E63" s="262"/>
      <c r="F63" s="262"/>
      <c r="G63" s="103"/>
      <c r="H63" s="262"/>
      <c r="I63" s="262"/>
      <c r="J63" s="262"/>
      <c r="K63" s="262"/>
      <c r="L63" s="262"/>
      <c r="M63" s="103"/>
      <c r="N63" s="262"/>
      <c r="O63" s="262"/>
      <c r="P63" s="262"/>
      <c r="Q63" s="262"/>
      <c r="R63" s="262"/>
      <c r="S63" s="104"/>
      <c r="T63" s="262"/>
      <c r="U63" s="262"/>
      <c r="V63" s="105"/>
      <c r="W63" s="262"/>
      <c r="X63" s="262"/>
    </row>
    <row r="64" spans="1:24" x14ac:dyDescent="0.25">
      <c r="A64" s="262"/>
      <c r="B64" s="262"/>
      <c r="C64" s="262"/>
      <c r="D64" s="262"/>
      <c r="E64" s="262"/>
      <c r="F64" s="262"/>
      <c r="G64" s="103"/>
      <c r="H64" s="262"/>
      <c r="I64" s="262"/>
      <c r="J64" s="262"/>
      <c r="K64" s="262"/>
      <c r="L64" s="262"/>
      <c r="M64" s="103"/>
      <c r="N64" s="262"/>
      <c r="O64" s="262"/>
      <c r="P64" s="262"/>
      <c r="Q64" s="262"/>
      <c r="R64" s="262"/>
      <c r="S64" s="104"/>
      <c r="T64" s="262"/>
      <c r="U64" s="262"/>
      <c r="V64" s="105"/>
      <c r="W64" s="262"/>
      <c r="X64" s="262"/>
    </row>
    <row r="65" spans="1:24" x14ac:dyDescent="0.25">
      <c r="A65" s="262"/>
      <c r="B65" s="262"/>
      <c r="C65" s="262"/>
      <c r="D65" s="262"/>
      <c r="E65" s="262"/>
      <c r="F65" s="262"/>
      <c r="G65" s="103"/>
      <c r="H65" s="262"/>
      <c r="I65" s="262"/>
      <c r="J65" s="262"/>
      <c r="K65" s="262"/>
      <c r="L65" s="262"/>
      <c r="M65" s="103"/>
      <c r="N65" s="262"/>
      <c r="O65" s="262"/>
      <c r="P65" s="262"/>
      <c r="Q65" s="262"/>
      <c r="R65" s="262"/>
      <c r="S65" s="104"/>
      <c r="T65" s="262"/>
      <c r="U65" s="262"/>
      <c r="V65" s="105"/>
      <c r="W65" s="262"/>
      <c r="X65" s="262"/>
    </row>
    <row r="66" spans="1:24" x14ac:dyDescent="0.25">
      <c r="A66" s="262"/>
      <c r="B66" s="262"/>
      <c r="C66" s="262"/>
      <c r="D66" s="262"/>
      <c r="E66" s="262"/>
      <c r="F66" s="262"/>
      <c r="G66" s="103"/>
      <c r="H66" s="262"/>
      <c r="I66" s="262"/>
      <c r="J66" s="262"/>
      <c r="K66" s="262"/>
      <c r="L66" s="262"/>
      <c r="M66" s="103"/>
      <c r="N66" s="262"/>
      <c r="O66" s="262"/>
      <c r="P66" s="262"/>
      <c r="Q66" s="262"/>
      <c r="R66" s="262"/>
      <c r="S66" s="104"/>
      <c r="T66" s="262"/>
      <c r="U66" s="262"/>
      <c r="V66" s="105"/>
      <c r="W66" s="262"/>
      <c r="X66" s="262"/>
    </row>
    <row r="67" spans="1:24" x14ac:dyDescent="0.25">
      <c r="A67" s="262"/>
      <c r="B67" s="262"/>
      <c r="C67" s="262"/>
      <c r="D67" s="262"/>
      <c r="E67" s="262"/>
      <c r="F67" s="262"/>
      <c r="G67" s="103"/>
      <c r="H67" s="262"/>
      <c r="I67" s="262"/>
      <c r="J67" s="262"/>
      <c r="K67" s="262"/>
      <c r="L67" s="262"/>
      <c r="M67" s="103"/>
      <c r="N67" s="262"/>
      <c r="O67" s="262"/>
      <c r="P67" s="262"/>
      <c r="Q67" s="262"/>
      <c r="R67" s="262"/>
      <c r="S67" s="104"/>
      <c r="T67" s="262"/>
      <c r="U67" s="262"/>
      <c r="V67" s="105"/>
      <c r="W67" s="262"/>
      <c r="X67" s="262"/>
    </row>
    <row r="68" spans="1:24" x14ac:dyDescent="0.25">
      <c r="A68" s="262"/>
      <c r="B68" s="262"/>
      <c r="C68" s="262"/>
      <c r="D68" s="262"/>
      <c r="E68" s="262"/>
      <c r="F68" s="262"/>
      <c r="G68" s="103"/>
      <c r="H68" s="262"/>
      <c r="I68" s="262"/>
      <c r="J68" s="262"/>
      <c r="K68" s="262"/>
      <c r="L68" s="262"/>
      <c r="M68" s="103"/>
      <c r="N68" s="262"/>
      <c r="O68" s="262"/>
      <c r="P68" s="262"/>
      <c r="Q68" s="262"/>
      <c r="R68" s="262"/>
      <c r="S68" s="104"/>
      <c r="T68" s="262"/>
      <c r="U68" s="262"/>
      <c r="V68" s="105"/>
      <c r="W68" s="262"/>
      <c r="X68" s="262"/>
    </row>
    <row r="69" spans="1:24" x14ac:dyDescent="0.25">
      <c r="A69" s="262"/>
      <c r="B69" s="262"/>
      <c r="C69" s="262"/>
      <c r="D69" s="262"/>
      <c r="E69" s="262"/>
      <c r="F69" s="262"/>
      <c r="G69" s="103"/>
      <c r="H69" s="262"/>
      <c r="I69" s="262"/>
      <c r="J69" s="262"/>
      <c r="K69" s="262"/>
      <c r="L69" s="262"/>
      <c r="M69" s="103"/>
      <c r="N69" s="262"/>
      <c r="O69" s="262"/>
      <c r="P69" s="262"/>
      <c r="Q69" s="262"/>
      <c r="R69" s="262"/>
      <c r="S69" s="104"/>
      <c r="T69" s="262"/>
      <c r="U69" s="262"/>
      <c r="V69" s="105"/>
      <c r="W69" s="262"/>
      <c r="X69" s="262"/>
    </row>
    <row r="70" spans="1:24" x14ac:dyDescent="0.25">
      <c r="A70" s="262"/>
      <c r="B70" s="262"/>
      <c r="C70" s="262"/>
      <c r="D70" s="262"/>
      <c r="E70" s="262"/>
      <c r="F70" s="262"/>
      <c r="G70" s="103"/>
      <c r="H70" s="262"/>
      <c r="I70" s="262"/>
      <c r="J70" s="262"/>
      <c r="K70" s="262"/>
      <c r="L70" s="262"/>
      <c r="M70" s="103"/>
      <c r="N70" s="262"/>
      <c r="O70" s="262"/>
      <c r="P70" s="262"/>
      <c r="Q70" s="262"/>
      <c r="R70" s="262"/>
      <c r="S70" s="104"/>
      <c r="T70" s="262"/>
      <c r="U70" s="262"/>
      <c r="V70" s="105"/>
      <c r="W70" s="262"/>
      <c r="X70" s="262"/>
    </row>
    <row r="71" spans="1:24" x14ac:dyDescent="0.25">
      <c r="A71" s="262"/>
      <c r="B71" s="262"/>
      <c r="C71" s="262"/>
      <c r="D71" s="262"/>
      <c r="E71" s="262"/>
      <c r="F71" s="262"/>
      <c r="G71" s="103"/>
      <c r="H71" s="262"/>
      <c r="I71" s="262"/>
      <c r="J71" s="262"/>
      <c r="K71" s="262"/>
      <c r="L71" s="262"/>
      <c r="M71" s="103"/>
      <c r="N71" s="262"/>
      <c r="O71" s="262"/>
      <c r="P71" s="262"/>
      <c r="Q71" s="262"/>
      <c r="R71" s="262"/>
      <c r="S71" s="104"/>
      <c r="T71" s="262"/>
      <c r="U71" s="262"/>
      <c r="V71" s="105"/>
      <c r="W71" s="262"/>
      <c r="X71" s="262"/>
    </row>
  </sheetData>
  <autoFilter ref="A13:Z42" xr:uid="{06C5A392-10BA-45F4-AA48-B930B3FEA052}">
    <filterColumn colId="3">
      <filters>
        <filter val="DIEGO DELGADO"/>
      </filters>
    </filterColumn>
    <sortState xmlns:xlrd2="http://schemas.microsoft.com/office/spreadsheetml/2017/richdata2" ref="A14:Z42">
      <sortCondition ref="D13:D42"/>
    </sortState>
  </autoFilter>
  <mergeCells count="7">
    <mergeCell ref="X43:Z43"/>
    <mergeCell ref="B5:D5"/>
    <mergeCell ref="B6:D6"/>
    <mergeCell ref="B7:D7"/>
    <mergeCell ref="K12:L12"/>
    <mergeCell ref="N12:O12"/>
    <mergeCell ref="B43:H43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2DC8D-85B7-419C-9CDB-A2B66421954F}">
  <sheetPr filterMode="1">
    <pageSetUpPr fitToPage="1"/>
  </sheetPr>
  <dimension ref="A1:Z71"/>
  <sheetViews>
    <sheetView showGridLines="0" topLeftCell="A8" zoomScale="92" zoomScaleNormal="92" workbookViewId="0">
      <pane ySplit="42255" topLeftCell="A253"/>
      <selection activeCell="N43" sqref="N43"/>
      <selection pane="bottomLeft" activeCell="A253" sqref="A253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216</v>
      </c>
      <c r="G2" s="212">
        <v>6.08</v>
      </c>
      <c r="H2" s="212">
        <v>0.14139534883720931</v>
      </c>
      <c r="I2" s="212">
        <v>6.5041860465116281</v>
      </c>
      <c r="J2" s="217">
        <v>44552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217</v>
      </c>
      <c r="G3" s="231">
        <v>5.94</v>
      </c>
      <c r="H3" s="231">
        <v>0.13813953488372094</v>
      </c>
      <c r="I3" s="231">
        <v>6.3544186046511628</v>
      </c>
      <c r="J3" s="232">
        <v>44552</v>
      </c>
      <c r="K3" s="233"/>
      <c r="L3" s="234"/>
      <c r="M3" s="235"/>
      <c r="N3" s="236">
        <v>46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63"/>
      <c r="C8" s="263"/>
      <c r="D8" s="263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63"/>
      <c r="C9" s="263"/>
      <c r="D9" s="263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63"/>
      <c r="C10" s="263"/>
      <c r="D10" s="263"/>
    </row>
    <row r="11" spans="1:26" ht="15.75" thickBot="1" x14ac:dyDescent="0.3">
      <c r="A11" s="69"/>
      <c r="B11" s="263"/>
      <c r="C11" s="263"/>
      <c r="D11" s="263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16">
        <v>600</v>
      </c>
      <c r="B14" s="216" t="s">
        <v>224</v>
      </c>
      <c r="C14" s="217">
        <v>44555</v>
      </c>
      <c r="D14" s="216" t="s">
        <v>225</v>
      </c>
      <c r="E14" s="216" t="s">
        <v>72</v>
      </c>
      <c r="F14" s="218" t="s">
        <v>159</v>
      </c>
      <c r="G14" s="212">
        <v>7.5</v>
      </c>
      <c r="H14" s="212">
        <f t="shared" ref="H14:H42" si="0">G14/$H$12</f>
        <v>0.1744186046511628</v>
      </c>
      <c r="I14" s="212">
        <f t="shared" ref="I14:I42" si="1">+H14*X14</f>
        <v>7.5</v>
      </c>
      <c r="J14" s="212">
        <f t="shared" ref="J14:J42" si="2">+I14*A14</f>
        <v>4500</v>
      </c>
      <c r="K14" s="212"/>
      <c r="L14" s="212"/>
      <c r="M14" s="213">
        <f t="shared" ref="M14:M42" si="3">SUM(J14:L14)</f>
        <v>4500</v>
      </c>
      <c r="N14" s="212"/>
      <c r="O14" s="212"/>
      <c r="P14" s="212"/>
      <c r="Q14" s="212"/>
      <c r="R14" s="212"/>
      <c r="S14" s="212">
        <v>-27.7</v>
      </c>
      <c r="T14" s="212">
        <f>-J14*1%</f>
        <v>-45</v>
      </c>
      <c r="U14" s="216"/>
      <c r="V14" s="212">
        <f t="shared" ref="V14:V42" si="4">SUM(N14:U14)</f>
        <v>-72.7</v>
      </c>
      <c r="W14" s="212">
        <f t="shared" ref="W14:W42" si="5">+M14+V14-K14-L14</f>
        <v>4427.3</v>
      </c>
      <c r="X14" s="216">
        <v>43</v>
      </c>
      <c r="Y14" s="219" t="s">
        <v>215</v>
      </c>
      <c r="Z14" s="219" t="s">
        <v>223</v>
      </c>
    </row>
    <row r="15" spans="1:26" s="254" customFormat="1" ht="11.25" hidden="1" customHeight="1" x14ac:dyDescent="0.2">
      <c r="A15" s="248">
        <v>672</v>
      </c>
      <c r="B15" s="248" t="s">
        <v>216</v>
      </c>
      <c r="C15" s="249">
        <v>44552</v>
      </c>
      <c r="D15" s="248" t="s">
        <v>216</v>
      </c>
      <c r="E15" s="248" t="s">
        <v>70</v>
      </c>
      <c r="F15" s="250" t="s">
        <v>159</v>
      </c>
      <c r="G15" s="251">
        <v>6.08</v>
      </c>
      <c r="H15" s="251">
        <f t="shared" si="0"/>
        <v>0.14139534883720931</v>
      </c>
      <c r="I15" s="251">
        <f t="shared" si="1"/>
        <v>6.5041860465116281</v>
      </c>
      <c r="J15" s="251">
        <f t="shared" si="2"/>
        <v>4370.8130232558142</v>
      </c>
      <c r="K15" s="251"/>
      <c r="L15" s="251"/>
      <c r="M15" s="252">
        <f t="shared" si="3"/>
        <v>4370.8130232558142</v>
      </c>
      <c r="N15" s="251"/>
      <c r="O15" s="251"/>
      <c r="P15" s="251"/>
      <c r="Q15" s="251"/>
      <c r="R15" s="251"/>
      <c r="S15" s="251">
        <v>-575.86</v>
      </c>
      <c r="T15" s="251">
        <f>-J15*1%</f>
        <v>-43.70813023255814</v>
      </c>
      <c r="U15" s="251"/>
      <c r="V15" s="251">
        <f t="shared" si="4"/>
        <v>-619.56813023255813</v>
      </c>
      <c r="W15" s="251">
        <f t="shared" si="5"/>
        <v>3751.2448930232558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16">
        <v>96</v>
      </c>
      <c r="B16" s="216" t="s">
        <v>219</v>
      </c>
      <c r="C16" s="217">
        <v>44555</v>
      </c>
      <c r="D16" s="216" t="s">
        <v>219</v>
      </c>
      <c r="E16" s="216" t="s">
        <v>72</v>
      </c>
      <c r="F16" s="218" t="s">
        <v>159</v>
      </c>
      <c r="G16" s="212">
        <v>7.01</v>
      </c>
      <c r="H16" s="212">
        <f t="shared" si="0"/>
        <v>0.16302325581395349</v>
      </c>
      <c r="I16" s="212">
        <f t="shared" si="1"/>
        <v>7.4990697674418607</v>
      </c>
      <c r="J16" s="212">
        <f t="shared" si="2"/>
        <v>719.91069767441866</v>
      </c>
      <c r="K16" s="212"/>
      <c r="L16" s="212"/>
      <c r="M16" s="213">
        <f t="shared" si="3"/>
        <v>719.91069767441866</v>
      </c>
      <c r="N16" s="212"/>
      <c r="O16" s="212"/>
      <c r="P16" s="212"/>
      <c r="Q16" s="212"/>
      <c r="R16" s="212"/>
      <c r="S16" s="212">
        <v>-30.16</v>
      </c>
      <c r="T16" s="212">
        <f>-J16*1%</f>
        <v>-7.1991069767441864</v>
      </c>
      <c r="U16" s="212"/>
      <c r="V16" s="212">
        <f t="shared" si="4"/>
        <v>-37.359106976744187</v>
      </c>
      <c r="W16" s="212">
        <f t="shared" si="5"/>
        <v>682.55159069767444</v>
      </c>
      <c r="X16" s="216">
        <v>46</v>
      </c>
      <c r="Y16" s="219" t="s">
        <v>215</v>
      </c>
      <c r="Z16" s="219" t="s">
        <v>220</v>
      </c>
    </row>
    <row r="17" spans="1:26" s="220" customFormat="1" ht="11.25" hidden="1" customHeight="1" x14ac:dyDescent="0.2">
      <c r="A17" s="216">
        <v>144</v>
      </c>
      <c r="B17" s="216" t="s">
        <v>219</v>
      </c>
      <c r="C17" s="217">
        <v>44555</v>
      </c>
      <c r="D17" s="216" t="s">
        <v>219</v>
      </c>
      <c r="E17" s="216" t="s">
        <v>70</v>
      </c>
      <c r="F17" s="218" t="s">
        <v>159</v>
      </c>
      <c r="G17" s="212">
        <v>7.01</v>
      </c>
      <c r="H17" s="212">
        <f t="shared" si="0"/>
        <v>0.16302325581395349</v>
      </c>
      <c r="I17" s="212">
        <f t="shared" si="1"/>
        <v>7.4990697674418607</v>
      </c>
      <c r="J17" s="212">
        <f t="shared" si="2"/>
        <v>1079.8660465116279</v>
      </c>
      <c r="K17" s="212"/>
      <c r="L17" s="212"/>
      <c r="M17" s="213">
        <f t="shared" si="3"/>
        <v>1079.8660465116279</v>
      </c>
      <c r="N17" s="212"/>
      <c r="O17" s="212"/>
      <c r="P17" s="212"/>
      <c r="Q17" s="212"/>
      <c r="R17" s="212"/>
      <c r="S17" s="212"/>
      <c r="T17" s="212">
        <f>-J17*1%</f>
        <v>-10.79866046511628</v>
      </c>
      <c r="U17" s="212"/>
      <c r="V17" s="212">
        <f t="shared" si="4"/>
        <v>-10.79866046511628</v>
      </c>
      <c r="W17" s="212">
        <f t="shared" si="5"/>
        <v>1069.0673860465117</v>
      </c>
      <c r="X17" s="216">
        <v>46</v>
      </c>
      <c r="Y17" s="219" t="s">
        <v>215</v>
      </c>
      <c r="Z17" s="219" t="s">
        <v>221</v>
      </c>
    </row>
    <row r="18" spans="1:26" s="220" customFormat="1" ht="11.25" hidden="1" customHeight="1" x14ac:dyDescent="0.2">
      <c r="A18" s="216">
        <v>672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0"/>
        <v>0.16302325581395349</v>
      </c>
      <c r="I18" s="212">
        <f t="shared" si="1"/>
        <v>7.4990697674418607</v>
      </c>
      <c r="J18" s="212">
        <f t="shared" si="2"/>
        <v>5039.3748837209305</v>
      </c>
      <c r="K18" s="212"/>
      <c r="L18" s="212"/>
      <c r="M18" s="213">
        <f t="shared" si="3"/>
        <v>5039.3748837209305</v>
      </c>
      <c r="N18" s="212"/>
      <c r="O18" s="212"/>
      <c r="P18" s="212"/>
      <c r="Q18" s="212"/>
      <c r="R18" s="212"/>
      <c r="S18" s="212"/>
      <c r="T18" s="212">
        <f>-J18*1%</f>
        <v>-50.393748837209309</v>
      </c>
      <c r="U18" s="212"/>
      <c r="V18" s="212">
        <f t="shared" si="4"/>
        <v>-50.393748837209309</v>
      </c>
      <c r="W18" s="212">
        <f t="shared" si="5"/>
        <v>4988.9811348837211</v>
      </c>
      <c r="X18" s="216">
        <v>46</v>
      </c>
      <c r="Y18" s="219" t="s">
        <v>215</v>
      </c>
      <c r="Z18" s="219" t="s">
        <v>222</v>
      </c>
    </row>
    <row r="19" spans="1:26" s="220" customFormat="1" ht="11.25" hidden="1" customHeight="1" x14ac:dyDescent="0.2">
      <c r="A19" s="248">
        <v>864</v>
      </c>
      <c r="B19" s="248" t="s">
        <v>176</v>
      </c>
      <c r="C19" s="249">
        <v>44551</v>
      </c>
      <c r="D19" s="248" t="s">
        <v>176</v>
      </c>
      <c r="E19" s="248" t="s">
        <v>72</v>
      </c>
      <c r="F19" s="250" t="s">
        <v>159</v>
      </c>
      <c r="G19" s="251">
        <v>6</v>
      </c>
      <c r="H19" s="251">
        <f t="shared" si="0"/>
        <v>0.13953488372093023</v>
      </c>
      <c r="I19" s="251">
        <f t="shared" si="1"/>
        <v>6.4186046511627906</v>
      </c>
      <c r="J19" s="251">
        <f t="shared" si="2"/>
        <v>5545.6744186046508</v>
      </c>
      <c r="K19" s="251"/>
      <c r="L19" s="251"/>
      <c r="M19" s="252">
        <f t="shared" si="3"/>
        <v>5545.6744186046508</v>
      </c>
      <c r="N19" s="251">
        <v>-71.25</v>
      </c>
      <c r="O19" s="251"/>
      <c r="P19" s="251"/>
      <c r="Q19" s="251"/>
      <c r="R19" s="251"/>
      <c r="S19" s="251">
        <v>25.81</v>
      </c>
      <c r="T19" s="251">
        <f>-(864*6.25)*1%</f>
        <v>-54</v>
      </c>
      <c r="U19" s="251"/>
      <c r="V19" s="251">
        <f t="shared" si="4"/>
        <v>-99.44</v>
      </c>
      <c r="W19" s="251">
        <f t="shared" si="5"/>
        <v>5446.2344186046512</v>
      </c>
      <c r="X19" s="248">
        <v>46</v>
      </c>
      <c r="Y19" s="253" t="s">
        <v>215</v>
      </c>
      <c r="Z19" s="253" t="s">
        <v>218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0"/>
        <v>0.17395348837209304</v>
      </c>
      <c r="I20" s="212">
        <f t="shared" si="1"/>
        <v>8.0018604651162804</v>
      </c>
      <c r="J20" s="212">
        <f t="shared" si="2"/>
        <v>5761.3395348837221</v>
      </c>
      <c r="K20" s="212"/>
      <c r="L20" s="212"/>
      <c r="M20" s="213">
        <f t="shared" si="3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>
        <v>-2000</v>
      </c>
      <c r="V20" s="212">
        <f t="shared" si="4"/>
        <v>-2118.8333953488373</v>
      </c>
      <c r="W20" s="212">
        <f t="shared" si="5"/>
        <v>3642.5061395348848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0"/>
        <v>0.17906976744186046</v>
      </c>
      <c r="I21" s="212">
        <f t="shared" si="1"/>
        <v>7.6999999999999993</v>
      </c>
      <c r="J21" s="212">
        <f t="shared" si="2"/>
        <v>1139.5999999999999</v>
      </c>
      <c r="K21" s="212"/>
      <c r="L21" s="212"/>
      <c r="M21" s="213">
        <f t="shared" si="3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4"/>
        <v>-11.395999999999999</v>
      </c>
      <c r="W21" s="212">
        <f t="shared" si="5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48">
        <v>460</v>
      </c>
      <c r="B22" s="248" t="s">
        <v>217</v>
      </c>
      <c r="C22" s="249">
        <v>44552</v>
      </c>
      <c r="D22" s="248" t="s">
        <v>217</v>
      </c>
      <c r="E22" s="248" t="s">
        <v>72</v>
      </c>
      <c r="F22" s="250" t="s">
        <v>159</v>
      </c>
      <c r="G22" s="251">
        <v>5.94</v>
      </c>
      <c r="H22" s="251">
        <f t="shared" si="0"/>
        <v>0.13813953488372094</v>
      </c>
      <c r="I22" s="251">
        <f t="shared" si="1"/>
        <v>6.3544186046511628</v>
      </c>
      <c r="J22" s="251">
        <f t="shared" si="2"/>
        <v>2923.032558139535</v>
      </c>
      <c r="K22" s="251"/>
      <c r="L22" s="251"/>
      <c r="M22" s="252">
        <f t="shared" si="3"/>
        <v>2923.032558139535</v>
      </c>
      <c r="N22" s="251"/>
      <c r="O22" s="251"/>
      <c r="P22" s="251"/>
      <c r="Q22" s="251"/>
      <c r="R22" s="251"/>
      <c r="S22" s="251">
        <v>-342.1</v>
      </c>
      <c r="T22" s="251">
        <f>-J22*1%</f>
        <v>-29.230325581395352</v>
      </c>
      <c r="U22" s="251"/>
      <c r="V22" s="251">
        <f t="shared" si="4"/>
        <v>-371.33032558139536</v>
      </c>
      <c r="W22" s="251">
        <f t="shared" si="5"/>
        <v>2551.7022325581397</v>
      </c>
      <c r="X22" s="248">
        <v>46</v>
      </c>
      <c r="Y22" s="253" t="s">
        <v>215</v>
      </c>
      <c r="Z22" s="253" t="s">
        <v>213</v>
      </c>
    </row>
    <row r="23" spans="1:26" s="220" customFormat="1" ht="11.25" hidden="1" customHeight="1" x14ac:dyDescent="0.2">
      <c r="A23" s="216">
        <v>192</v>
      </c>
      <c r="B23" s="216" t="s">
        <v>217</v>
      </c>
      <c r="C23" s="217">
        <v>44553</v>
      </c>
      <c r="D23" s="216" t="s">
        <v>217</v>
      </c>
      <c r="E23" s="216" t="s">
        <v>228</v>
      </c>
      <c r="F23" s="218" t="s">
        <v>159</v>
      </c>
      <c r="G23" s="212">
        <v>5.94</v>
      </c>
      <c r="H23" s="212">
        <f t="shared" si="0"/>
        <v>0.13813953488372094</v>
      </c>
      <c r="I23" s="212">
        <f t="shared" si="1"/>
        <v>6.3544186046511628</v>
      </c>
      <c r="J23" s="212">
        <f t="shared" si="2"/>
        <v>1220.0483720930233</v>
      </c>
      <c r="K23" s="212"/>
      <c r="L23" s="212"/>
      <c r="M23" s="213">
        <f t="shared" si="3"/>
        <v>1220.0483720930233</v>
      </c>
      <c r="N23" s="212">
        <v>-71.25</v>
      </c>
      <c r="O23" s="212"/>
      <c r="P23" s="212"/>
      <c r="Q23" s="212"/>
      <c r="R23" s="212"/>
      <c r="S23" s="212">
        <v>68.64</v>
      </c>
      <c r="T23" s="212">
        <f>-J23*1%</f>
        <v>-12.200483720930233</v>
      </c>
      <c r="U23" s="212"/>
      <c r="V23" s="212">
        <f t="shared" si="4"/>
        <v>-14.810483720930232</v>
      </c>
      <c r="W23" s="212">
        <f t="shared" si="5"/>
        <v>1205.237888372093</v>
      </c>
      <c r="X23" s="216">
        <v>46</v>
      </c>
      <c r="Y23" s="219" t="s">
        <v>215</v>
      </c>
      <c r="Z23" s="219" t="s">
        <v>222</v>
      </c>
    </row>
    <row r="24" spans="1:26" s="220" customFormat="1" ht="11.25" hidden="1" customHeight="1" x14ac:dyDescent="0.2">
      <c r="A24" s="216">
        <v>300</v>
      </c>
      <c r="B24" s="216" t="s">
        <v>226</v>
      </c>
      <c r="C24" s="217">
        <v>44555</v>
      </c>
      <c r="D24" s="216" t="s">
        <v>227</v>
      </c>
      <c r="E24" s="216" t="s">
        <v>72</v>
      </c>
      <c r="F24" s="218" t="s">
        <v>159</v>
      </c>
      <c r="G24" s="212">
        <v>7.2</v>
      </c>
      <c r="H24" s="212">
        <f t="shared" si="0"/>
        <v>0.16744186046511628</v>
      </c>
      <c r="I24" s="212">
        <f t="shared" si="1"/>
        <v>7.2</v>
      </c>
      <c r="J24" s="212">
        <f t="shared" si="2"/>
        <v>2160</v>
      </c>
      <c r="K24" s="212"/>
      <c r="L24" s="212"/>
      <c r="M24" s="213">
        <f t="shared" si="3"/>
        <v>2160</v>
      </c>
      <c r="N24" s="212"/>
      <c r="O24" s="212"/>
      <c r="P24" s="212"/>
      <c r="Q24" s="212"/>
      <c r="R24" s="212"/>
      <c r="S24" s="212">
        <v>-14.25</v>
      </c>
      <c r="T24" s="212">
        <f>-J24*1%</f>
        <v>-21.6</v>
      </c>
      <c r="U24" s="212"/>
      <c r="V24" s="212">
        <f t="shared" si="4"/>
        <v>-35.85</v>
      </c>
      <c r="W24" s="212">
        <f t="shared" si="5"/>
        <v>2124.15</v>
      </c>
      <c r="X24" s="216">
        <v>43</v>
      </c>
      <c r="Y24" s="219" t="s">
        <v>215</v>
      </c>
      <c r="Z24" s="219" t="s">
        <v>223</v>
      </c>
    </row>
    <row r="25" spans="1:26" s="220" customFormat="1" ht="11.25" hidden="1" customHeight="1" x14ac:dyDescent="0.2">
      <c r="A25" s="216">
        <v>700</v>
      </c>
      <c r="B25" s="216" t="s">
        <v>197</v>
      </c>
      <c r="C25" s="217">
        <v>44552</v>
      </c>
      <c r="D25" s="216" t="s">
        <v>197</v>
      </c>
      <c r="E25" s="216" t="s">
        <v>72</v>
      </c>
      <c r="F25" s="218" t="s">
        <v>159</v>
      </c>
      <c r="G25" s="212">
        <v>5.7</v>
      </c>
      <c r="H25" s="212">
        <f t="shared" si="0"/>
        <v>0.13255813953488371</v>
      </c>
      <c r="I25" s="212">
        <f t="shared" si="1"/>
        <v>5.6999999999999993</v>
      </c>
      <c r="J25" s="212">
        <f t="shared" si="2"/>
        <v>3989.9999999999995</v>
      </c>
      <c r="K25" s="212"/>
      <c r="L25" s="212"/>
      <c r="M25" s="213">
        <f t="shared" si="3"/>
        <v>3989.9999999999995</v>
      </c>
      <c r="N25" s="212"/>
      <c r="O25" s="212"/>
      <c r="P25" s="212"/>
      <c r="Q25" s="212"/>
      <c r="R25" s="212"/>
      <c r="S25" s="212"/>
      <c r="T25" s="212"/>
      <c r="U25" s="212"/>
      <c r="V25" s="212">
        <f t="shared" si="4"/>
        <v>0</v>
      </c>
      <c r="W25" s="212">
        <f t="shared" si="5"/>
        <v>3989.9999999999995</v>
      </c>
      <c r="X25" s="216">
        <v>43</v>
      </c>
      <c r="Y25" s="219" t="s">
        <v>215</v>
      </c>
      <c r="Z25" s="219" t="s">
        <v>246</v>
      </c>
    </row>
    <row r="26" spans="1:26" s="220" customFormat="1" ht="11.25" hidden="1" customHeight="1" x14ac:dyDescent="0.2">
      <c r="A26" s="216">
        <v>0</v>
      </c>
      <c r="B26" s="216" t="s">
        <v>229</v>
      </c>
      <c r="C26" s="217">
        <v>44552</v>
      </c>
      <c r="D26" s="216" t="s">
        <v>237</v>
      </c>
      <c r="E26" s="216" t="s">
        <v>72</v>
      </c>
      <c r="F26" s="218" t="s">
        <v>159</v>
      </c>
      <c r="G26" s="212">
        <v>0</v>
      </c>
      <c r="H26" s="212">
        <f t="shared" si="0"/>
        <v>0</v>
      </c>
      <c r="I26" s="212">
        <f t="shared" si="1"/>
        <v>0</v>
      </c>
      <c r="J26" s="212">
        <f t="shared" si="2"/>
        <v>0</v>
      </c>
      <c r="K26" s="212"/>
      <c r="L26" s="212"/>
      <c r="M26" s="213">
        <f t="shared" si="3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4"/>
        <v>0</v>
      </c>
      <c r="W26" s="212">
        <f t="shared" si="5"/>
        <v>0</v>
      </c>
      <c r="X26" s="216">
        <v>43</v>
      </c>
      <c r="Y26" s="219" t="s">
        <v>215</v>
      </c>
      <c r="Z26" s="219" t="s">
        <v>246</v>
      </c>
    </row>
    <row r="27" spans="1:26" s="220" customFormat="1" ht="11.25" hidden="1" customHeight="1" x14ac:dyDescent="0.2">
      <c r="A27" s="216">
        <v>587</v>
      </c>
      <c r="B27" s="216" t="s">
        <v>203</v>
      </c>
      <c r="C27" s="217">
        <v>44553</v>
      </c>
      <c r="D27" s="216" t="s">
        <v>238</v>
      </c>
      <c r="E27" s="216" t="s">
        <v>72</v>
      </c>
      <c r="F27" s="218" t="s">
        <v>159</v>
      </c>
      <c r="G27" s="212">
        <v>6.25</v>
      </c>
      <c r="H27" s="212">
        <f t="shared" si="0"/>
        <v>0.14534883720930233</v>
      </c>
      <c r="I27" s="212">
        <f t="shared" si="1"/>
        <v>6.25</v>
      </c>
      <c r="J27" s="212">
        <f t="shared" si="2"/>
        <v>3668.75</v>
      </c>
      <c r="K27" s="212"/>
      <c r="L27" s="212"/>
      <c r="M27" s="213">
        <f t="shared" si="3"/>
        <v>3668.75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4"/>
        <v>0</v>
      </c>
      <c r="W27" s="212">
        <f t="shared" si="5"/>
        <v>3668.75</v>
      </c>
      <c r="X27" s="216">
        <v>43</v>
      </c>
      <c r="Y27" s="219" t="s">
        <v>215</v>
      </c>
      <c r="Z27" s="219" t="s">
        <v>246</v>
      </c>
    </row>
    <row r="28" spans="1:26" s="220" customFormat="1" ht="11.25" hidden="1" customHeight="1" x14ac:dyDescent="0.2">
      <c r="A28" s="216">
        <v>1015</v>
      </c>
      <c r="B28" s="218" t="s">
        <v>230</v>
      </c>
      <c r="C28" s="217">
        <v>44553</v>
      </c>
      <c r="D28" s="218" t="s">
        <v>239</v>
      </c>
      <c r="E28" s="216" t="s">
        <v>72</v>
      </c>
      <c r="F28" s="218" t="s">
        <v>159</v>
      </c>
      <c r="G28" s="212">
        <v>6</v>
      </c>
      <c r="H28" s="212">
        <f t="shared" si="0"/>
        <v>0.13953488372093023</v>
      </c>
      <c r="I28" s="212">
        <f t="shared" si="1"/>
        <v>6</v>
      </c>
      <c r="J28" s="212">
        <f t="shared" si="2"/>
        <v>6090</v>
      </c>
      <c r="K28" s="212"/>
      <c r="L28" s="212"/>
      <c r="M28" s="213">
        <f t="shared" si="3"/>
        <v>6090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4"/>
        <v>0</v>
      </c>
      <c r="W28" s="212">
        <f t="shared" si="5"/>
        <v>6090</v>
      </c>
      <c r="X28" s="216">
        <v>43</v>
      </c>
      <c r="Y28" s="219" t="s">
        <v>215</v>
      </c>
      <c r="Z28" s="219" t="s">
        <v>246</v>
      </c>
    </row>
    <row r="29" spans="1:26" s="220" customFormat="1" ht="11.25" hidden="1" customHeight="1" x14ac:dyDescent="0.2">
      <c r="A29" s="216">
        <v>154</v>
      </c>
      <c r="B29" s="216" t="s">
        <v>230</v>
      </c>
      <c r="C29" s="217">
        <v>44553</v>
      </c>
      <c r="D29" s="216" t="s">
        <v>239</v>
      </c>
      <c r="E29" s="216" t="s">
        <v>72</v>
      </c>
      <c r="F29" s="218" t="s">
        <v>159</v>
      </c>
      <c r="G29" s="212">
        <v>6</v>
      </c>
      <c r="H29" s="212">
        <f t="shared" si="0"/>
        <v>0.13953488372093023</v>
      </c>
      <c r="I29" s="212">
        <f t="shared" si="1"/>
        <v>6</v>
      </c>
      <c r="J29" s="212">
        <f t="shared" si="2"/>
        <v>924</v>
      </c>
      <c r="K29" s="212"/>
      <c r="L29" s="212"/>
      <c r="M29" s="213">
        <f t="shared" si="3"/>
        <v>924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4"/>
        <v>0</v>
      </c>
      <c r="W29" s="212">
        <f t="shared" si="5"/>
        <v>924</v>
      </c>
      <c r="X29" s="216">
        <v>43</v>
      </c>
      <c r="Y29" s="219" t="s">
        <v>215</v>
      </c>
      <c r="Z29" s="219" t="s">
        <v>246</v>
      </c>
    </row>
    <row r="30" spans="1:26" s="220" customFormat="1" ht="11.25" hidden="1" customHeight="1" x14ac:dyDescent="0.2">
      <c r="A30" s="216">
        <v>60</v>
      </c>
      <c r="B30" s="216" t="s">
        <v>231</v>
      </c>
      <c r="C30" s="217">
        <v>44553</v>
      </c>
      <c r="D30" s="216" t="s">
        <v>62</v>
      </c>
      <c r="E30" s="216" t="s">
        <v>72</v>
      </c>
      <c r="F30" s="218" t="s">
        <v>159</v>
      </c>
      <c r="G30" s="212">
        <v>6</v>
      </c>
      <c r="H30" s="212">
        <f t="shared" si="0"/>
        <v>0.13953488372093023</v>
      </c>
      <c r="I30" s="212">
        <f t="shared" si="1"/>
        <v>6</v>
      </c>
      <c r="J30" s="212">
        <f t="shared" si="2"/>
        <v>360</v>
      </c>
      <c r="K30" s="212"/>
      <c r="L30" s="212"/>
      <c r="M30" s="213">
        <f t="shared" si="3"/>
        <v>360</v>
      </c>
      <c r="N30" s="212"/>
      <c r="O30" s="212"/>
      <c r="P30" s="212"/>
      <c r="Q30" s="212"/>
      <c r="R30" s="212"/>
      <c r="S30" s="212"/>
      <c r="T30" s="212"/>
      <c r="U30" s="212"/>
      <c r="V30" s="212">
        <f t="shared" si="4"/>
        <v>0</v>
      </c>
      <c r="W30" s="212">
        <f t="shared" si="5"/>
        <v>360</v>
      </c>
      <c r="X30" s="216">
        <v>43</v>
      </c>
      <c r="Y30" s="219" t="s">
        <v>215</v>
      </c>
      <c r="Z30" s="219" t="s">
        <v>246</v>
      </c>
    </row>
    <row r="31" spans="1:26" s="220" customFormat="1" ht="11.25" hidden="1" customHeight="1" x14ac:dyDescent="0.2">
      <c r="A31" s="216">
        <v>250</v>
      </c>
      <c r="B31" s="216" t="s">
        <v>232</v>
      </c>
      <c r="C31" s="217">
        <v>44553</v>
      </c>
      <c r="D31" s="216" t="s">
        <v>62</v>
      </c>
      <c r="E31" s="216" t="s">
        <v>72</v>
      </c>
      <c r="F31" s="218" t="s">
        <v>159</v>
      </c>
      <c r="G31" s="212">
        <v>6</v>
      </c>
      <c r="H31" s="212">
        <f t="shared" si="0"/>
        <v>0.13953488372093023</v>
      </c>
      <c r="I31" s="212">
        <f t="shared" si="1"/>
        <v>6</v>
      </c>
      <c r="J31" s="212">
        <f t="shared" si="2"/>
        <v>1500</v>
      </c>
      <c r="K31" s="212"/>
      <c r="L31" s="212"/>
      <c r="M31" s="213">
        <f t="shared" si="3"/>
        <v>1500</v>
      </c>
      <c r="N31" s="212"/>
      <c r="O31" s="212"/>
      <c r="P31" s="212"/>
      <c r="Q31" s="212"/>
      <c r="R31" s="212"/>
      <c r="S31" s="212"/>
      <c r="T31" s="212"/>
      <c r="U31" s="212"/>
      <c r="V31" s="212">
        <f t="shared" si="4"/>
        <v>0</v>
      </c>
      <c r="W31" s="212">
        <f t="shared" si="5"/>
        <v>1500</v>
      </c>
      <c r="X31" s="216">
        <v>43</v>
      </c>
      <c r="Y31" s="219" t="s">
        <v>215</v>
      </c>
      <c r="Z31" s="219" t="s">
        <v>246</v>
      </c>
    </row>
    <row r="32" spans="1:26" s="220" customFormat="1" ht="11.25" hidden="1" customHeight="1" x14ac:dyDescent="0.2">
      <c r="A32" s="216">
        <v>499</v>
      </c>
      <c r="B32" s="216" t="s">
        <v>233</v>
      </c>
      <c r="C32" s="217">
        <v>44553</v>
      </c>
      <c r="D32" s="216" t="s">
        <v>62</v>
      </c>
      <c r="E32" s="216" t="s">
        <v>72</v>
      </c>
      <c r="F32" s="218" t="s">
        <v>159</v>
      </c>
      <c r="G32" s="212">
        <v>6</v>
      </c>
      <c r="H32" s="212">
        <f t="shared" si="0"/>
        <v>0.13953488372093023</v>
      </c>
      <c r="I32" s="212">
        <f t="shared" si="1"/>
        <v>6</v>
      </c>
      <c r="J32" s="212">
        <f t="shared" si="2"/>
        <v>2994</v>
      </c>
      <c r="K32" s="212"/>
      <c r="L32" s="212"/>
      <c r="M32" s="213">
        <f t="shared" si="3"/>
        <v>2994</v>
      </c>
      <c r="N32" s="212"/>
      <c r="O32" s="212"/>
      <c r="P32" s="212"/>
      <c r="Q32" s="212"/>
      <c r="R32" s="212"/>
      <c r="S32" s="212"/>
      <c r="T32" s="212"/>
      <c r="U32" s="212"/>
      <c r="V32" s="212">
        <f t="shared" si="4"/>
        <v>0</v>
      </c>
      <c r="W32" s="212">
        <f t="shared" si="5"/>
        <v>2994</v>
      </c>
      <c r="X32" s="216">
        <v>43</v>
      </c>
      <c r="Y32" s="219" t="s">
        <v>215</v>
      </c>
      <c r="Z32" s="219" t="s">
        <v>246</v>
      </c>
    </row>
    <row r="33" spans="1:26" s="220" customFormat="1" ht="11.25" hidden="1" customHeight="1" x14ac:dyDescent="0.2">
      <c r="A33" s="216">
        <v>720</v>
      </c>
      <c r="B33" s="216" t="s">
        <v>48</v>
      </c>
      <c r="C33" s="217">
        <v>44553</v>
      </c>
      <c r="D33" s="216" t="s">
        <v>240</v>
      </c>
      <c r="E33" s="216" t="s">
        <v>70</v>
      </c>
      <c r="F33" s="218" t="s">
        <v>159</v>
      </c>
      <c r="G33" s="212">
        <v>6.08</v>
      </c>
      <c r="H33" s="212">
        <f t="shared" si="0"/>
        <v>0.14139534883720931</v>
      </c>
      <c r="I33" s="212">
        <f t="shared" si="1"/>
        <v>6.5041860465116281</v>
      </c>
      <c r="J33" s="212">
        <f t="shared" si="2"/>
        <v>4683.013953488372</v>
      </c>
      <c r="K33" s="212"/>
      <c r="L33" s="212"/>
      <c r="M33" s="213">
        <f t="shared" si="3"/>
        <v>4683.013953488372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4"/>
        <v>0</v>
      </c>
      <c r="W33" s="212">
        <f t="shared" si="5"/>
        <v>4683.013953488372</v>
      </c>
      <c r="X33" s="216">
        <v>46</v>
      </c>
      <c r="Y33" s="219" t="s">
        <v>215</v>
      </c>
      <c r="Z33" s="219" t="s">
        <v>166</v>
      </c>
    </row>
    <row r="34" spans="1:26" s="220" customFormat="1" ht="11.25" customHeight="1" x14ac:dyDescent="0.2">
      <c r="A34" s="216">
        <v>864</v>
      </c>
      <c r="B34" s="216" t="s">
        <v>107</v>
      </c>
      <c r="C34" s="217">
        <v>44553</v>
      </c>
      <c r="D34" s="216" t="s">
        <v>107</v>
      </c>
      <c r="E34" s="216" t="s">
        <v>70</v>
      </c>
      <c r="F34" s="218" t="s">
        <v>159</v>
      </c>
      <c r="G34" s="212">
        <v>6.26</v>
      </c>
      <c r="H34" s="212">
        <f t="shared" si="0"/>
        <v>0.14558139534883721</v>
      </c>
      <c r="I34" s="212">
        <f t="shared" si="1"/>
        <v>6.6967441860465113</v>
      </c>
      <c r="J34" s="212">
        <f t="shared" si="2"/>
        <v>5785.986976744186</v>
      </c>
      <c r="K34" s="212"/>
      <c r="L34" s="212"/>
      <c r="M34" s="213">
        <f t="shared" si="3"/>
        <v>5785.986976744186</v>
      </c>
      <c r="N34" s="212">
        <v>-71.25</v>
      </c>
      <c r="O34" s="212"/>
      <c r="P34" s="212"/>
      <c r="Q34" s="212"/>
      <c r="R34" s="212"/>
      <c r="S34" s="212">
        <v>-45.06</v>
      </c>
      <c r="T34" s="212">
        <v>-54</v>
      </c>
      <c r="U34" s="212"/>
      <c r="V34" s="212">
        <f t="shared" si="4"/>
        <v>-170.31</v>
      </c>
      <c r="W34" s="212">
        <f t="shared" si="5"/>
        <v>5615.6769767441856</v>
      </c>
      <c r="X34" s="216">
        <v>46</v>
      </c>
      <c r="Y34" s="219" t="s">
        <v>215</v>
      </c>
      <c r="Z34" s="219" t="s">
        <v>166</v>
      </c>
    </row>
    <row r="35" spans="1:26" s="220" customFormat="1" ht="11.25" hidden="1" customHeight="1" x14ac:dyDescent="0.2">
      <c r="A35" s="216">
        <v>327</v>
      </c>
      <c r="B35" s="216" t="s">
        <v>203</v>
      </c>
      <c r="C35" s="217">
        <v>44554</v>
      </c>
      <c r="D35" s="216" t="s">
        <v>238</v>
      </c>
      <c r="E35" s="216" t="s">
        <v>72</v>
      </c>
      <c r="F35" s="218" t="s">
        <v>159</v>
      </c>
      <c r="G35" s="212">
        <v>6.25</v>
      </c>
      <c r="H35" s="212">
        <f t="shared" si="0"/>
        <v>0.14534883720930233</v>
      </c>
      <c r="I35" s="212">
        <f t="shared" si="1"/>
        <v>6.25</v>
      </c>
      <c r="J35" s="212">
        <f t="shared" si="2"/>
        <v>2043.75</v>
      </c>
      <c r="K35" s="212"/>
      <c r="L35" s="212"/>
      <c r="M35" s="213">
        <f t="shared" si="3"/>
        <v>2043.75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4"/>
        <v>0</v>
      </c>
      <c r="W35" s="212">
        <f t="shared" si="5"/>
        <v>2043.75</v>
      </c>
      <c r="X35" s="216">
        <v>43</v>
      </c>
      <c r="Y35" s="219" t="s">
        <v>215</v>
      </c>
      <c r="Z35" s="219" t="s">
        <v>246</v>
      </c>
    </row>
    <row r="36" spans="1:26" s="220" customFormat="1" ht="11.25" hidden="1" customHeight="1" x14ac:dyDescent="0.2">
      <c r="A36" s="216">
        <v>214</v>
      </c>
      <c r="B36" s="218" t="s">
        <v>54</v>
      </c>
      <c r="C36" s="217">
        <v>44554</v>
      </c>
      <c r="D36" s="218" t="s">
        <v>54</v>
      </c>
      <c r="E36" s="216" t="s">
        <v>72</v>
      </c>
      <c r="F36" s="218" t="s">
        <v>159</v>
      </c>
      <c r="G36" s="212">
        <v>6</v>
      </c>
      <c r="H36" s="212">
        <f t="shared" si="0"/>
        <v>0.13953488372093023</v>
      </c>
      <c r="I36" s="212">
        <f t="shared" si="1"/>
        <v>6</v>
      </c>
      <c r="J36" s="212">
        <f t="shared" si="2"/>
        <v>1284</v>
      </c>
      <c r="K36" s="212"/>
      <c r="L36" s="212"/>
      <c r="M36" s="213">
        <f t="shared" si="3"/>
        <v>1284</v>
      </c>
      <c r="N36" s="212"/>
      <c r="O36" s="212"/>
      <c r="P36" s="212"/>
      <c r="Q36" s="212"/>
      <c r="R36" s="212"/>
      <c r="S36" s="212"/>
      <c r="T36" s="212"/>
      <c r="U36" s="212"/>
      <c r="V36" s="212">
        <f t="shared" si="4"/>
        <v>0</v>
      </c>
      <c r="W36" s="212">
        <f t="shared" si="5"/>
        <v>1284</v>
      </c>
      <c r="X36" s="216">
        <v>43</v>
      </c>
      <c r="Y36" s="219" t="s">
        <v>215</v>
      </c>
      <c r="Z36" s="219" t="s">
        <v>246</v>
      </c>
    </row>
    <row r="37" spans="1:26" s="220" customFormat="1" ht="11.25" hidden="1" customHeight="1" x14ac:dyDescent="0.2">
      <c r="A37" s="216">
        <v>0</v>
      </c>
      <c r="B37" s="216" t="s">
        <v>234</v>
      </c>
      <c r="C37" s="217">
        <v>44554</v>
      </c>
      <c r="D37" s="216" t="s">
        <v>241</v>
      </c>
      <c r="E37" s="216" t="s">
        <v>72</v>
      </c>
      <c r="F37" s="218" t="s">
        <v>159</v>
      </c>
      <c r="G37" s="212">
        <v>6</v>
      </c>
      <c r="H37" s="212">
        <f t="shared" si="0"/>
        <v>0.13953488372093023</v>
      </c>
      <c r="I37" s="212">
        <f t="shared" si="1"/>
        <v>6</v>
      </c>
      <c r="J37" s="212">
        <f t="shared" si="2"/>
        <v>0</v>
      </c>
      <c r="K37" s="212"/>
      <c r="L37" s="212"/>
      <c r="M37" s="213">
        <f t="shared" si="3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4"/>
        <v>0</v>
      </c>
      <c r="W37" s="212">
        <f t="shared" si="5"/>
        <v>0</v>
      </c>
      <c r="X37" s="216">
        <v>43</v>
      </c>
      <c r="Y37" s="219" t="s">
        <v>215</v>
      </c>
      <c r="Z37" s="219" t="s">
        <v>246</v>
      </c>
    </row>
    <row r="38" spans="1:26" s="220" customFormat="1" ht="11.25" hidden="1" customHeight="1" x14ac:dyDescent="0.2">
      <c r="A38" s="216">
        <v>250</v>
      </c>
      <c r="B38" s="216" t="s">
        <v>235</v>
      </c>
      <c r="C38" s="217">
        <v>44554</v>
      </c>
      <c r="D38" s="216" t="s">
        <v>238</v>
      </c>
      <c r="E38" s="216" t="s">
        <v>72</v>
      </c>
      <c r="F38" s="218" t="s">
        <v>159</v>
      </c>
      <c r="G38" s="212">
        <v>6</v>
      </c>
      <c r="H38" s="212">
        <f t="shared" si="0"/>
        <v>0.13953488372093023</v>
      </c>
      <c r="I38" s="212">
        <f t="shared" si="1"/>
        <v>6</v>
      </c>
      <c r="J38" s="212">
        <f t="shared" si="2"/>
        <v>1500</v>
      </c>
      <c r="K38" s="212"/>
      <c r="L38" s="212"/>
      <c r="M38" s="213">
        <f t="shared" si="3"/>
        <v>1500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4"/>
        <v>0</v>
      </c>
      <c r="W38" s="212">
        <f t="shared" si="5"/>
        <v>1500</v>
      </c>
      <c r="X38" s="216">
        <v>43</v>
      </c>
      <c r="Y38" s="219" t="s">
        <v>215</v>
      </c>
      <c r="Z38" s="219" t="s">
        <v>246</v>
      </c>
    </row>
    <row r="39" spans="1:26" s="220" customFormat="1" ht="11.25" hidden="1" customHeight="1" x14ac:dyDescent="0.2">
      <c r="A39" s="216">
        <v>2016</v>
      </c>
      <c r="B39" s="216" t="s">
        <v>203</v>
      </c>
      <c r="C39" s="217">
        <v>44554</v>
      </c>
      <c r="D39" s="216" t="s">
        <v>238</v>
      </c>
      <c r="E39" s="216" t="s">
        <v>245</v>
      </c>
      <c r="F39" s="218" t="s">
        <v>159</v>
      </c>
      <c r="G39" s="212">
        <v>6.36</v>
      </c>
      <c r="H39" s="212">
        <f t="shared" si="0"/>
        <v>0.14790697674418604</v>
      </c>
      <c r="I39" s="212">
        <f t="shared" si="1"/>
        <v>6.8037209302325579</v>
      </c>
      <c r="J39" s="212">
        <f t="shared" si="2"/>
        <v>13716.301395348837</v>
      </c>
      <c r="K39" s="212"/>
      <c r="L39" s="212"/>
      <c r="M39" s="213">
        <f t="shared" si="3"/>
        <v>13716.301395348837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4"/>
        <v>0</v>
      </c>
      <c r="W39" s="212">
        <f t="shared" si="5"/>
        <v>13716.301395348837</v>
      </c>
      <c r="X39" s="216">
        <v>46</v>
      </c>
      <c r="Y39" s="219" t="s">
        <v>215</v>
      </c>
      <c r="Z39" s="219" t="s">
        <v>247</v>
      </c>
    </row>
    <row r="40" spans="1:26" s="220" customFormat="1" ht="11.25" hidden="1" customHeight="1" x14ac:dyDescent="0.2">
      <c r="A40" s="216">
        <v>240</v>
      </c>
      <c r="B40" s="218" t="s">
        <v>236</v>
      </c>
      <c r="C40" s="217">
        <v>44554</v>
      </c>
      <c r="D40" s="218" t="s">
        <v>242</v>
      </c>
      <c r="E40" s="216" t="s">
        <v>245</v>
      </c>
      <c r="F40" s="218" t="s">
        <v>159</v>
      </c>
      <c r="G40" s="212">
        <v>5.89</v>
      </c>
      <c r="H40" s="212">
        <f t="shared" si="0"/>
        <v>0.1369767441860465</v>
      </c>
      <c r="I40" s="212">
        <f t="shared" si="1"/>
        <v>6.3009302325581391</v>
      </c>
      <c r="J40" s="212">
        <f t="shared" si="2"/>
        <v>1512.2232558139533</v>
      </c>
      <c r="K40" s="212"/>
      <c r="L40" s="212"/>
      <c r="M40" s="213">
        <f t="shared" si="3"/>
        <v>1512.2232558139533</v>
      </c>
      <c r="N40" s="212"/>
      <c r="O40" s="212"/>
      <c r="P40" s="212"/>
      <c r="Q40" s="212"/>
      <c r="R40" s="212"/>
      <c r="S40" s="212"/>
      <c r="T40" s="212"/>
      <c r="U40" s="212"/>
      <c r="V40" s="212">
        <f t="shared" si="4"/>
        <v>0</v>
      </c>
      <c r="W40" s="212">
        <f t="shared" si="5"/>
        <v>1512.2232558139533</v>
      </c>
      <c r="X40" s="216">
        <v>46</v>
      </c>
      <c r="Y40" s="219" t="s">
        <v>215</v>
      </c>
      <c r="Z40" s="219" t="s">
        <v>247</v>
      </c>
    </row>
    <row r="41" spans="1:26" s="220" customFormat="1" ht="11.25" hidden="1" customHeight="1" x14ac:dyDescent="0.2">
      <c r="A41" s="216">
        <v>281</v>
      </c>
      <c r="B41" s="216" t="s">
        <v>199</v>
      </c>
      <c r="C41" s="217">
        <v>44554</v>
      </c>
      <c r="D41" s="216" t="s">
        <v>243</v>
      </c>
      <c r="E41" s="216" t="s">
        <v>245</v>
      </c>
      <c r="F41" s="218" t="s">
        <v>159</v>
      </c>
      <c r="G41" s="212">
        <v>5.89</v>
      </c>
      <c r="H41" s="212">
        <f t="shared" si="0"/>
        <v>0.1369767441860465</v>
      </c>
      <c r="I41" s="212">
        <f t="shared" si="1"/>
        <v>6.3009302325581391</v>
      </c>
      <c r="J41" s="212">
        <f t="shared" si="2"/>
        <v>1770.5613953488371</v>
      </c>
      <c r="K41" s="212"/>
      <c r="L41" s="212"/>
      <c r="M41" s="213">
        <f t="shared" si="3"/>
        <v>1770.5613953488371</v>
      </c>
      <c r="N41" s="212"/>
      <c r="O41" s="212"/>
      <c r="P41" s="212"/>
      <c r="Q41" s="212"/>
      <c r="R41" s="212"/>
      <c r="S41" s="212"/>
      <c r="T41" s="212"/>
      <c r="U41" s="212"/>
      <c r="V41" s="212">
        <f t="shared" si="4"/>
        <v>0</v>
      </c>
      <c r="W41" s="212">
        <f t="shared" si="5"/>
        <v>1770.5613953488371</v>
      </c>
      <c r="X41" s="216">
        <v>46</v>
      </c>
      <c r="Y41" s="219" t="s">
        <v>215</v>
      </c>
      <c r="Z41" s="219" t="s">
        <v>166</v>
      </c>
    </row>
    <row r="42" spans="1:26" s="220" customFormat="1" ht="11.25" hidden="1" customHeight="1" x14ac:dyDescent="0.2">
      <c r="A42" s="216">
        <v>199</v>
      </c>
      <c r="B42" s="216" t="s">
        <v>200</v>
      </c>
      <c r="C42" s="217">
        <v>44554</v>
      </c>
      <c r="D42" s="216" t="s">
        <v>244</v>
      </c>
      <c r="E42" s="216" t="s">
        <v>245</v>
      </c>
      <c r="F42" s="218" t="s">
        <v>159</v>
      </c>
      <c r="G42" s="212">
        <v>5.89</v>
      </c>
      <c r="H42" s="212">
        <f t="shared" si="0"/>
        <v>0.1369767441860465</v>
      </c>
      <c r="I42" s="212">
        <f t="shared" si="1"/>
        <v>6.3009302325581391</v>
      </c>
      <c r="J42" s="212">
        <f t="shared" si="2"/>
        <v>1253.8851162790697</v>
      </c>
      <c r="K42" s="212"/>
      <c r="L42" s="212"/>
      <c r="M42" s="213">
        <f t="shared" si="3"/>
        <v>1253.8851162790697</v>
      </c>
      <c r="N42" s="212"/>
      <c r="O42" s="212"/>
      <c r="P42" s="212"/>
      <c r="Q42" s="212"/>
      <c r="R42" s="212"/>
      <c r="S42" s="212"/>
      <c r="T42" s="212"/>
      <c r="U42" s="212"/>
      <c r="V42" s="212">
        <f t="shared" si="4"/>
        <v>0</v>
      </c>
      <c r="W42" s="212">
        <f t="shared" si="5"/>
        <v>1253.8851162790697</v>
      </c>
      <c r="X42" s="216">
        <v>46</v>
      </c>
      <c r="Y42" s="219" t="s">
        <v>215</v>
      </c>
      <c r="Z42" s="219" t="s">
        <v>166</v>
      </c>
    </row>
    <row r="43" spans="1:26" s="188" customFormat="1" ht="13.5" thickBot="1" x14ac:dyDescent="0.25">
      <c r="A43" s="129">
        <f>SUBTOTAL(9,A14:A42)</f>
        <v>864</v>
      </c>
      <c r="B43" s="287" t="s">
        <v>26</v>
      </c>
      <c r="C43" s="288"/>
      <c r="D43" s="288"/>
      <c r="E43" s="288"/>
      <c r="F43" s="288"/>
      <c r="G43" s="288"/>
      <c r="H43" s="288"/>
      <c r="I43" s="130">
        <f>J43/A43</f>
        <v>6.6967441860465113</v>
      </c>
      <c r="J43" s="130">
        <f t="shared" ref="J43:W43" si="6">SUBTOTAL(9,J14:J42)</f>
        <v>5785.986976744186</v>
      </c>
      <c r="K43" s="130">
        <f t="shared" si="6"/>
        <v>0</v>
      </c>
      <c r="L43" s="130">
        <f t="shared" si="6"/>
        <v>0</v>
      </c>
      <c r="M43" s="130">
        <f t="shared" si="6"/>
        <v>5785.986976744186</v>
      </c>
      <c r="N43" s="130">
        <f t="shared" si="6"/>
        <v>-71.25</v>
      </c>
      <c r="O43" s="130">
        <f t="shared" si="6"/>
        <v>0</v>
      </c>
      <c r="P43" s="130">
        <f t="shared" si="6"/>
        <v>0</v>
      </c>
      <c r="Q43" s="130">
        <f t="shared" si="6"/>
        <v>0</v>
      </c>
      <c r="R43" s="130">
        <f t="shared" si="6"/>
        <v>0</v>
      </c>
      <c r="S43" s="130">
        <f t="shared" si="6"/>
        <v>-45.06</v>
      </c>
      <c r="T43" s="130">
        <f t="shared" si="6"/>
        <v>-54</v>
      </c>
      <c r="U43" s="130">
        <f t="shared" si="6"/>
        <v>0</v>
      </c>
      <c r="V43" s="203">
        <f t="shared" si="6"/>
        <v>-170.31</v>
      </c>
      <c r="W43" s="203">
        <f t="shared" si="6"/>
        <v>5615.6769767441856</v>
      </c>
      <c r="X43" s="295"/>
      <c r="Y43" s="296"/>
      <c r="Z43" s="296"/>
    </row>
    <row r="44" spans="1:26" x14ac:dyDescent="0.25">
      <c r="A44" s="262"/>
      <c r="B44" s="262"/>
      <c r="C44" s="262"/>
      <c r="D44" s="262"/>
      <c r="E44" s="262"/>
      <c r="F44" s="262"/>
      <c r="G44" s="103"/>
      <c r="H44" s="262"/>
      <c r="I44" s="262"/>
      <c r="J44" s="262"/>
      <c r="K44" s="262"/>
      <c r="L44" s="262"/>
      <c r="M44" s="103"/>
      <c r="N44" s="262"/>
      <c r="O44" s="262"/>
      <c r="P44" s="262"/>
      <c r="Q44" s="262"/>
      <c r="R44" s="262"/>
      <c r="S44" s="104"/>
      <c r="T44" s="262"/>
      <c r="U44" s="262"/>
      <c r="V44" s="105"/>
      <c r="W44" s="262"/>
      <c r="X44" s="262"/>
    </row>
    <row r="45" spans="1:26" x14ac:dyDescent="0.25">
      <c r="A45" s="149" t="e">
        <f>+#REF!+#REF!+#REF!+#REF!+#REF!+#REF!+#REF!+#REF!+#REF!+#REF!+#REF!+#REF!+#REF!+#REF!+#REF!+#REF!+#REF!+#REF!+#REF!+#REF!+#REF!</f>
        <v>#REF!</v>
      </c>
      <c r="B45" s="262"/>
      <c r="C45" s="262"/>
      <c r="D45" s="262"/>
      <c r="E45" s="262"/>
      <c r="F45" s="262"/>
      <c r="G45" s="103"/>
      <c r="H45" s="262"/>
      <c r="I45" s="262"/>
      <c r="J45" s="106" t="e">
        <f>+#REF!+#REF!+#REF!+#REF!+#REF!+#REF!+#REF!+#REF!+#REF!+#REF!+#REF!+#REF!+#REF!+#REF!+#REF!+#REF!+#REF!+#REF!+#REF!+#REF!+#REF!</f>
        <v>#REF!</v>
      </c>
      <c r="K45" s="106" t="e">
        <f>+#REF!+#REF!+#REF!+#REF!+#REF!+#REF!+#REF!+#REF!+#REF!+#REF!+#REF!+#REF!+#REF!+#REF!+#REF!+#REF!+#REF!+#REF!+#REF!+#REF!+#REF!</f>
        <v>#REF!</v>
      </c>
      <c r="L45" s="106" t="e">
        <f>+#REF!+#REF!+#REF!+#REF!+#REF!+#REF!+#REF!+#REF!+#REF!+#REF!+#REF!+#REF!+#REF!+#REF!+#REF!+#REF!+#REF!+#REF!+#REF!+#REF!+#REF!</f>
        <v>#REF!</v>
      </c>
      <c r="M45" s="106" t="e">
        <f>+#REF!+#REF!+#REF!+#REF!+#REF!+#REF!+#REF!+#REF!+#REF!+#REF!+#REF!+#REF!+#REF!+#REF!+#REF!+#REF!+#REF!+#REF!+#REF!+#REF!+#REF!</f>
        <v>#REF!</v>
      </c>
      <c r="N45" s="106" t="e">
        <f>+#REF!+#REF!+#REF!+#REF!+#REF!+#REF!+#REF!+#REF!+#REF!+#REF!+#REF!+#REF!+#REF!+#REF!+#REF!+#REF!+#REF!+#REF!+#REF!+#REF!+#REF!</f>
        <v>#REF!</v>
      </c>
      <c r="O45" s="106" t="e">
        <f>+#REF!+#REF!+#REF!+#REF!+#REF!+#REF!+#REF!+#REF!+#REF!+#REF!+#REF!+#REF!+#REF!+#REF!+#REF!+#REF!+#REF!+#REF!+#REF!+#REF!+#REF!</f>
        <v>#REF!</v>
      </c>
      <c r="P45" s="106" t="e">
        <f>+#REF!+#REF!+#REF!+#REF!+#REF!+#REF!+#REF!+#REF!+#REF!+#REF!+#REF!+#REF!+#REF!+#REF!+#REF!+#REF!+#REF!+#REF!+#REF!+#REF!+#REF!</f>
        <v>#REF!</v>
      </c>
      <c r="Q45" s="106" t="e">
        <f>+#REF!+#REF!+#REF!+#REF!+#REF!+#REF!+#REF!+#REF!+#REF!+#REF!+#REF!+#REF!+#REF!+#REF!+#REF!+#REF!+#REF!+#REF!+#REF!+#REF!+#REF!</f>
        <v>#REF!</v>
      </c>
      <c r="R45" s="106" t="e">
        <f>+#REF!+#REF!+#REF!+#REF!+#REF!+#REF!+#REF!+#REF!+#REF!+#REF!+#REF!+#REF!+#REF!+#REF!+#REF!+#REF!+#REF!+#REF!+#REF!+#REF!+#REF!</f>
        <v>#REF!</v>
      </c>
      <c r="S45" s="106" t="e">
        <f>+#REF!+#REF!+#REF!+#REF!+#REF!+#REF!+#REF!+#REF!+#REF!+#REF!+#REF!+#REF!+#REF!+#REF!+#REF!+#REF!+#REF!+#REF!+#REF!+#REF!+#REF!</f>
        <v>#REF!</v>
      </c>
      <c r="T45" s="106" t="e">
        <f>+#REF!+#REF!+#REF!+#REF!+#REF!+#REF!+#REF!+#REF!+#REF!+#REF!+#REF!+#REF!+#REF!+#REF!+#REF!+#REF!+#REF!+#REF!+#REF!+#REF!+#REF!</f>
        <v>#REF!</v>
      </c>
      <c r="U45" s="106" t="e">
        <f>+#REF!+#REF!+#REF!+#REF!+#REF!+#REF!+#REF!+#REF!+#REF!+#REF!+#REF!+#REF!+#REF!+#REF!+#REF!+#REF!+#REF!+#REF!+#REF!+#REF!+#REF!</f>
        <v>#REF!</v>
      </c>
      <c r="V45" s="106" t="e">
        <f>+#REF!+#REF!+#REF!+#REF!+#REF!+#REF!+#REF!+#REF!+#REF!+#REF!+#REF!+#REF!+#REF!+#REF!+#REF!+#REF!+#REF!+#REF!+#REF!+#REF!+#REF!</f>
        <v>#REF!</v>
      </c>
      <c r="W45" s="106" t="e">
        <f>+#REF!+#REF!+#REF!+#REF!+#REF!+#REF!+#REF!+#REF!+#REF!+#REF!+#REF!+#REF!+#REF!+#REF!+#REF!+#REF!+#REF!+#REF!+#REF!+#REF!+#REF!</f>
        <v>#REF!</v>
      </c>
      <c r="X45" s="262"/>
    </row>
    <row r="46" spans="1:26" x14ac:dyDescent="0.25">
      <c r="A46" s="149" t="e">
        <f>+A43-A45</f>
        <v>#REF!</v>
      </c>
      <c r="B46" s="262"/>
      <c r="C46" s="262"/>
      <c r="D46" s="262"/>
      <c r="E46" s="262"/>
      <c r="F46" s="262"/>
      <c r="G46" s="103"/>
      <c r="H46" s="262"/>
      <c r="I46" s="262"/>
      <c r="J46" s="106" t="e">
        <f>+J45-J43</f>
        <v>#REF!</v>
      </c>
      <c r="K46" s="106" t="e">
        <f t="shared" ref="K46:W46" si="7">+K45-K43</f>
        <v>#REF!</v>
      </c>
      <c r="L46" s="106" t="e">
        <f t="shared" si="7"/>
        <v>#REF!</v>
      </c>
      <c r="M46" s="106" t="e">
        <f t="shared" si="7"/>
        <v>#REF!</v>
      </c>
      <c r="N46" s="106" t="e">
        <f t="shared" si="7"/>
        <v>#REF!</v>
      </c>
      <c r="O46" s="106" t="e">
        <f t="shared" si="7"/>
        <v>#REF!</v>
      </c>
      <c r="P46" s="106" t="e">
        <f t="shared" si="7"/>
        <v>#REF!</v>
      </c>
      <c r="Q46" s="106" t="e">
        <f t="shared" si="7"/>
        <v>#REF!</v>
      </c>
      <c r="R46" s="106" t="e">
        <f t="shared" si="7"/>
        <v>#REF!</v>
      </c>
      <c r="S46" s="106" t="e">
        <f t="shared" si="7"/>
        <v>#REF!</v>
      </c>
      <c r="T46" s="106" t="e">
        <f t="shared" si="7"/>
        <v>#REF!</v>
      </c>
      <c r="U46" s="106" t="e">
        <f t="shared" si="7"/>
        <v>#REF!</v>
      </c>
      <c r="V46" s="106" t="e">
        <f t="shared" si="7"/>
        <v>#REF!</v>
      </c>
      <c r="W46" s="106" t="e">
        <f t="shared" si="7"/>
        <v>#REF!</v>
      </c>
      <c r="X46" s="262"/>
    </row>
    <row r="47" spans="1:26" x14ac:dyDescent="0.25">
      <c r="A47" s="149"/>
      <c r="B47" s="149"/>
      <c r="C47" s="262"/>
      <c r="D47" s="262"/>
      <c r="E47" s="262"/>
      <c r="F47" s="262"/>
      <c r="G47" s="103"/>
      <c r="H47" s="262"/>
      <c r="I47" s="262"/>
      <c r="J47" s="262"/>
      <c r="K47" s="262"/>
      <c r="L47" s="262"/>
      <c r="M47" s="103"/>
      <c r="N47" s="262"/>
      <c r="O47" s="262"/>
      <c r="P47" s="262"/>
      <c r="Q47" s="262"/>
      <c r="R47" s="262"/>
      <c r="S47" s="104"/>
      <c r="T47" s="262"/>
      <c r="U47" s="262"/>
      <c r="V47" s="105"/>
      <c r="W47" s="262"/>
      <c r="X47" s="262"/>
    </row>
    <row r="48" spans="1:26" x14ac:dyDescent="0.25">
      <c r="A48" s="149"/>
      <c r="B48" s="262"/>
      <c r="C48" s="262"/>
      <c r="D48" s="262"/>
      <c r="E48" s="262"/>
      <c r="F48" s="262"/>
      <c r="G48" s="103"/>
      <c r="H48" s="262"/>
      <c r="I48" s="262"/>
      <c r="J48" s="262"/>
      <c r="K48" s="262"/>
      <c r="L48" s="262"/>
      <c r="M48" s="103"/>
      <c r="N48" s="262"/>
      <c r="O48" s="262"/>
      <c r="P48" s="262"/>
      <c r="Q48" s="262"/>
      <c r="R48" s="262"/>
      <c r="S48" s="104"/>
      <c r="T48" s="262"/>
      <c r="U48" s="262"/>
      <c r="V48" s="105"/>
      <c r="W48" s="262"/>
      <c r="X48" s="262"/>
    </row>
    <row r="49" spans="1:24" x14ac:dyDescent="0.25">
      <c r="A49" s="262"/>
      <c r="B49" s="262"/>
      <c r="C49" s="262"/>
      <c r="D49" s="262"/>
      <c r="E49" s="262"/>
      <c r="F49" s="262"/>
      <c r="G49" s="103"/>
      <c r="H49" s="262"/>
      <c r="I49" s="262"/>
      <c r="J49" s="262"/>
      <c r="K49" s="262"/>
      <c r="L49" s="262"/>
      <c r="M49" s="103"/>
      <c r="N49" s="262"/>
      <c r="O49" s="262"/>
      <c r="P49" s="262"/>
      <c r="Q49" s="262"/>
      <c r="R49" s="262"/>
      <c r="S49" s="104"/>
      <c r="T49" s="262"/>
      <c r="U49" s="262"/>
      <c r="V49" s="105"/>
      <c r="W49" s="262"/>
      <c r="X49" s="262"/>
    </row>
    <row r="50" spans="1:24" x14ac:dyDescent="0.25">
      <c r="A50" s="262"/>
      <c r="B50" s="262"/>
      <c r="C50" s="262"/>
      <c r="D50" s="262"/>
      <c r="E50" s="262"/>
      <c r="F50" s="262"/>
      <c r="G50" s="103"/>
      <c r="H50" s="262"/>
      <c r="I50" s="262"/>
      <c r="J50" s="262"/>
      <c r="K50" s="262"/>
      <c r="L50" s="262"/>
      <c r="M50" s="103"/>
      <c r="N50" s="262"/>
      <c r="O50" s="262"/>
      <c r="P50" s="262"/>
      <c r="Q50" s="262"/>
      <c r="R50" s="262"/>
      <c r="S50" s="104"/>
      <c r="T50" s="262"/>
      <c r="U50" s="262"/>
      <c r="V50" s="105"/>
      <c r="W50" s="262"/>
      <c r="X50" s="262"/>
    </row>
    <row r="51" spans="1:24" x14ac:dyDescent="0.25">
      <c r="A51" s="262"/>
      <c r="B51" s="262"/>
      <c r="C51" s="262"/>
      <c r="D51" s="262"/>
      <c r="E51" s="262"/>
      <c r="F51" s="262"/>
      <c r="G51" s="103"/>
      <c r="H51" s="262"/>
      <c r="I51" s="262"/>
      <c r="J51" s="262"/>
      <c r="K51" s="262"/>
      <c r="L51" s="262"/>
      <c r="M51" s="103"/>
      <c r="N51" s="262"/>
      <c r="O51" s="262"/>
      <c r="P51" s="262"/>
      <c r="Q51" s="262"/>
      <c r="R51" s="262"/>
      <c r="S51" s="104"/>
      <c r="T51" s="262"/>
      <c r="U51" s="262"/>
      <c r="V51" s="105"/>
      <c r="W51" s="262"/>
      <c r="X51" s="262"/>
    </row>
    <row r="52" spans="1:24" x14ac:dyDescent="0.25">
      <c r="A52" s="262"/>
      <c r="B52" s="262"/>
      <c r="C52" s="262"/>
      <c r="D52" s="262"/>
      <c r="E52" s="262"/>
      <c r="F52" s="262"/>
      <c r="G52" s="103"/>
      <c r="H52" s="262"/>
      <c r="I52" s="262"/>
      <c r="J52" s="262"/>
      <c r="K52" s="262"/>
      <c r="L52" s="262"/>
      <c r="M52" s="103"/>
      <c r="N52" s="262"/>
      <c r="O52" s="262"/>
      <c r="P52" s="262"/>
      <c r="Q52" s="262"/>
      <c r="R52" s="262"/>
      <c r="S52" s="104"/>
      <c r="T52" s="262"/>
      <c r="U52" s="262"/>
      <c r="V52" s="105"/>
      <c r="W52" s="262"/>
      <c r="X52" s="262"/>
    </row>
    <row r="53" spans="1:24" x14ac:dyDescent="0.25">
      <c r="A53" s="262"/>
      <c r="B53" s="262"/>
      <c r="C53" s="262"/>
      <c r="D53" s="262"/>
      <c r="E53" s="262"/>
      <c r="F53" s="262"/>
      <c r="G53" s="103"/>
      <c r="H53" s="262"/>
      <c r="I53" s="262"/>
      <c r="J53" s="262"/>
      <c r="K53" s="262"/>
      <c r="L53" s="262"/>
      <c r="M53" s="103"/>
      <c r="N53" s="262"/>
      <c r="O53" s="262"/>
      <c r="P53" s="262"/>
      <c r="Q53" s="262"/>
      <c r="R53" s="262"/>
      <c r="S53" s="104"/>
      <c r="T53" s="262"/>
      <c r="U53" s="262"/>
      <c r="V53" s="105"/>
      <c r="W53" s="262"/>
      <c r="X53" s="262"/>
    </row>
    <row r="54" spans="1:24" x14ac:dyDescent="0.25">
      <c r="A54" s="262"/>
      <c r="B54" s="262"/>
      <c r="C54" s="262"/>
      <c r="D54" s="262"/>
      <c r="E54" s="262"/>
      <c r="F54" s="262"/>
      <c r="G54" s="103"/>
      <c r="H54" s="262"/>
      <c r="I54" s="262"/>
      <c r="J54" s="262"/>
      <c r="K54" s="262"/>
      <c r="L54" s="262"/>
      <c r="M54" s="103"/>
      <c r="N54" s="262"/>
      <c r="O54" s="262"/>
      <c r="P54" s="262"/>
      <c r="Q54" s="262"/>
      <c r="R54" s="262"/>
      <c r="S54" s="104"/>
      <c r="T54" s="262"/>
      <c r="U54" s="262"/>
      <c r="V54" s="105"/>
      <c r="W54" s="262"/>
      <c r="X54" s="262"/>
    </row>
    <row r="55" spans="1:24" x14ac:dyDescent="0.25">
      <c r="A55" s="262"/>
      <c r="B55" s="262"/>
      <c r="C55" s="262"/>
      <c r="D55" s="262"/>
      <c r="E55" s="262"/>
      <c r="F55" s="262"/>
      <c r="G55" s="103"/>
      <c r="H55" s="262"/>
      <c r="I55" s="262"/>
      <c r="J55" s="262"/>
      <c r="K55" s="262"/>
      <c r="L55" s="262"/>
      <c r="M55" s="103"/>
      <c r="N55" s="262"/>
      <c r="O55" s="262"/>
      <c r="P55" s="262"/>
      <c r="Q55" s="262"/>
      <c r="R55" s="262"/>
      <c r="S55" s="104"/>
      <c r="T55" s="262"/>
      <c r="U55" s="262"/>
      <c r="V55" s="105"/>
      <c r="W55" s="262"/>
      <c r="X55" s="262"/>
    </row>
    <row r="56" spans="1:24" x14ac:dyDescent="0.25">
      <c r="A56" s="262"/>
      <c r="B56" s="262"/>
      <c r="C56" s="262"/>
      <c r="D56" s="262"/>
      <c r="E56" s="262"/>
      <c r="F56" s="262"/>
      <c r="G56" s="103"/>
      <c r="H56" s="262"/>
      <c r="I56" s="262"/>
      <c r="J56" s="262"/>
      <c r="K56" s="262"/>
      <c r="L56" s="262"/>
      <c r="M56" s="103"/>
      <c r="N56" s="262"/>
      <c r="O56" s="262"/>
      <c r="P56" s="262"/>
      <c r="Q56" s="262"/>
      <c r="R56" s="262"/>
      <c r="S56" s="104"/>
      <c r="T56" s="262"/>
      <c r="U56" s="262"/>
      <c r="V56" s="105"/>
      <c r="W56" s="262"/>
      <c r="X56" s="262"/>
    </row>
    <row r="57" spans="1:24" x14ac:dyDescent="0.25">
      <c r="A57" s="262"/>
      <c r="B57" s="262"/>
      <c r="C57" s="262"/>
      <c r="D57" s="262"/>
      <c r="E57" s="262"/>
      <c r="F57" s="262"/>
      <c r="G57" s="103"/>
      <c r="H57" s="262"/>
      <c r="I57" s="262"/>
      <c r="J57" s="262"/>
      <c r="K57" s="262"/>
      <c r="L57" s="262"/>
      <c r="M57" s="103"/>
      <c r="N57" s="262"/>
      <c r="O57" s="262"/>
      <c r="P57" s="262"/>
      <c r="Q57" s="262"/>
      <c r="R57" s="262"/>
      <c r="S57" s="104"/>
      <c r="T57" s="262"/>
      <c r="U57" s="262"/>
      <c r="V57" s="105"/>
      <c r="W57" s="262"/>
      <c r="X57" s="262"/>
    </row>
    <row r="58" spans="1:24" x14ac:dyDescent="0.25">
      <c r="A58" s="262"/>
      <c r="B58" s="262"/>
      <c r="C58" s="262"/>
      <c r="D58" s="262"/>
      <c r="E58" s="262"/>
      <c r="F58" s="262"/>
      <c r="G58" s="103"/>
      <c r="H58" s="262"/>
      <c r="I58" s="262"/>
      <c r="J58" s="262"/>
      <c r="K58" s="262"/>
      <c r="L58" s="262"/>
      <c r="M58" s="103"/>
      <c r="N58" s="262"/>
      <c r="O58" s="262"/>
      <c r="P58" s="262"/>
      <c r="Q58" s="262"/>
      <c r="R58" s="262"/>
      <c r="S58" s="104"/>
      <c r="T58" s="262"/>
      <c r="U58" s="262"/>
      <c r="V58" s="105"/>
      <c r="W58" s="262"/>
      <c r="X58" s="262"/>
    </row>
    <row r="59" spans="1:24" x14ac:dyDescent="0.25">
      <c r="A59" s="262"/>
      <c r="B59" s="262"/>
      <c r="C59" s="262"/>
      <c r="D59" s="262"/>
      <c r="E59" s="262"/>
      <c r="F59" s="262"/>
      <c r="G59" s="103"/>
      <c r="H59" s="262"/>
      <c r="I59" s="262"/>
      <c r="J59" s="262"/>
      <c r="K59" s="262"/>
      <c r="L59" s="262"/>
      <c r="M59" s="103"/>
      <c r="N59" s="262"/>
      <c r="O59" s="262"/>
      <c r="P59" s="262"/>
      <c r="Q59" s="262"/>
      <c r="R59" s="262"/>
      <c r="S59" s="104"/>
      <c r="T59" s="262"/>
      <c r="U59" s="262"/>
      <c r="V59" s="105"/>
      <c r="W59" s="262"/>
      <c r="X59" s="262"/>
    </row>
    <row r="60" spans="1:24" x14ac:dyDescent="0.25">
      <c r="A60" s="262"/>
      <c r="B60" s="262"/>
      <c r="C60" s="262"/>
      <c r="D60" s="262"/>
      <c r="E60" s="262"/>
      <c r="F60" s="262"/>
      <c r="G60" s="103"/>
      <c r="H60" s="262"/>
      <c r="I60" s="262"/>
      <c r="J60" s="262"/>
      <c r="K60" s="262"/>
      <c r="L60" s="262"/>
      <c r="M60" s="103"/>
      <c r="N60" s="262"/>
      <c r="O60" s="262"/>
      <c r="P60" s="262"/>
      <c r="Q60" s="262"/>
      <c r="R60" s="262"/>
      <c r="S60" s="104"/>
      <c r="T60" s="262"/>
      <c r="U60" s="262"/>
      <c r="V60" s="105"/>
      <c r="W60" s="262"/>
      <c r="X60" s="262"/>
    </row>
    <row r="61" spans="1:24" x14ac:dyDescent="0.25">
      <c r="A61" s="262"/>
      <c r="B61" s="262"/>
      <c r="C61" s="262"/>
      <c r="D61" s="262"/>
      <c r="E61" s="262"/>
      <c r="F61" s="262"/>
      <c r="G61" s="103"/>
      <c r="H61" s="262"/>
      <c r="I61" s="262"/>
      <c r="J61" s="262"/>
      <c r="K61" s="262"/>
      <c r="L61" s="262"/>
      <c r="M61" s="103"/>
      <c r="N61" s="262"/>
      <c r="O61" s="262"/>
      <c r="P61" s="262"/>
      <c r="Q61" s="262"/>
      <c r="R61" s="262"/>
      <c r="S61" s="104"/>
      <c r="T61" s="262"/>
      <c r="U61" s="262"/>
      <c r="V61" s="105"/>
      <c r="W61" s="262"/>
      <c r="X61" s="262"/>
    </row>
    <row r="62" spans="1:24" x14ac:dyDescent="0.25">
      <c r="A62" s="262"/>
      <c r="B62" s="262"/>
      <c r="C62" s="262"/>
      <c r="D62" s="262"/>
      <c r="E62" s="262"/>
      <c r="F62" s="262"/>
      <c r="G62" s="103"/>
      <c r="H62" s="262"/>
      <c r="I62" s="262"/>
      <c r="J62" s="262"/>
      <c r="K62" s="262"/>
      <c r="L62" s="262"/>
      <c r="M62" s="103"/>
      <c r="N62" s="262"/>
      <c r="O62" s="262"/>
      <c r="P62" s="262"/>
      <c r="Q62" s="262"/>
      <c r="R62" s="262"/>
      <c r="S62" s="104"/>
      <c r="T62" s="262"/>
      <c r="U62" s="262"/>
      <c r="V62" s="105"/>
      <c r="W62" s="262"/>
      <c r="X62" s="262"/>
    </row>
    <row r="63" spans="1:24" x14ac:dyDescent="0.25">
      <c r="A63" s="262"/>
      <c r="B63" s="262"/>
      <c r="C63" s="262"/>
      <c r="D63" s="262"/>
      <c r="E63" s="262"/>
      <c r="F63" s="262"/>
      <c r="G63" s="103"/>
      <c r="H63" s="262"/>
      <c r="I63" s="262"/>
      <c r="J63" s="262"/>
      <c r="K63" s="262"/>
      <c r="L63" s="262"/>
      <c r="M63" s="103"/>
      <c r="N63" s="262"/>
      <c r="O63" s="262"/>
      <c r="P63" s="262"/>
      <c r="Q63" s="262"/>
      <c r="R63" s="262"/>
      <c r="S63" s="104"/>
      <c r="T63" s="262"/>
      <c r="U63" s="262"/>
      <c r="V63" s="105"/>
      <c r="W63" s="262"/>
      <c r="X63" s="262"/>
    </row>
    <row r="64" spans="1:24" x14ac:dyDescent="0.25">
      <c r="A64" s="262"/>
      <c r="B64" s="262"/>
      <c r="C64" s="262"/>
      <c r="D64" s="262"/>
      <c r="E64" s="262"/>
      <c r="F64" s="262"/>
      <c r="G64" s="103"/>
      <c r="H64" s="262"/>
      <c r="I64" s="262"/>
      <c r="J64" s="262"/>
      <c r="K64" s="262"/>
      <c r="L64" s="262"/>
      <c r="M64" s="103"/>
      <c r="N64" s="262"/>
      <c r="O64" s="262"/>
      <c r="P64" s="262"/>
      <c r="Q64" s="262"/>
      <c r="R64" s="262"/>
      <c r="S64" s="104"/>
      <c r="T64" s="262"/>
      <c r="U64" s="262"/>
      <c r="V64" s="105"/>
      <c r="W64" s="262"/>
      <c r="X64" s="262"/>
    </row>
    <row r="65" spans="1:24" x14ac:dyDescent="0.25">
      <c r="A65" s="262"/>
      <c r="B65" s="262"/>
      <c r="C65" s="262"/>
      <c r="D65" s="262"/>
      <c r="E65" s="262"/>
      <c r="F65" s="262"/>
      <c r="G65" s="103"/>
      <c r="H65" s="262"/>
      <c r="I65" s="262"/>
      <c r="J65" s="262"/>
      <c r="K65" s="262"/>
      <c r="L65" s="262"/>
      <c r="M65" s="103"/>
      <c r="N65" s="262"/>
      <c r="O65" s="262"/>
      <c r="P65" s="262"/>
      <c r="Q65" s="262"/>
      <c r="R65" s="262"/>
      <c r="S65" s="104"/>
      <c r="T65" s="262"/>
      <c r="U65" s="262"/>
      <c r="V65" s="105"/>
      <c r="W65" s="262"/>
      <c r="X65" s="262"/>
    </row>
    <row r="66" spans="1:24" x14ac:dyDescent="0.25">
      <c r="A66" s="262"/>
      <c r="B66" s="262"/>
      <c r="C66" s="262"/>
      <c r="D66" s="262"/>
      <c r="E66" s="262"/>
      <c r="F66" s="262"/>
      <c r="G66" s="103"/>
      <c r="H66" s="262"/>
      <c r="I66" s="262"/>
      <c r="J66" s="262"/>
      <c r="K66" s="262"/>
      <c r="L66" s="262"/>
      <c r="M66" s="103"/>
      <c r="N66" s="262"/>
      <c r="O66" s="262"/>
      <c r="P66" s="262"/>
      <c r="Q66" s="262"/>
      <c r="R66" s="262"/>
      <c r="S66" s="104"/>
      <c r="T66" s="262"/>
      <c r="U66" s="262"/>
      <c r="V66" s="105"/>
      <c r="W66" s="262"/>
      <c r="X66" s="262"/>
    </row>
    <row r="67" spans="1:24" x14ac:dyDescent="0.25">
      <c r="A67" s="262"/>
      <c r="B67" s="262"/>
      <c r="C67" s="262"/>
      <c r="D67" s="262"/>
      <c r="E67" s="262"/>
      <c r="F67" s="262"/>
      <c r="G67" s="103"/>
      <c r="H67" s="262"/>
      <c r="I67" s="262"/>
      <c r="J67" s="262"/>
      <c r="K67" s="262"/>
      <c r="L67" s="262"/>
      <c r="M67" s="103"/>
      <c r="N67" s="262"/>
      <c r="O67" s="262"/>
      <c r="P67" s="262"/>
      <c r="Q67" s="262"/>
      <c r="R67" s="262"/>
      <c r="S67" s="104"/>
      <c r="T67" s="262"/>
      <c r="U67" s="262"/>
      <c r="V67" s="105"/>
      <c r="W67" s="262"/>
      <c r="X67" s="262"/>
    </row>
    <row r="68" spans="1:24" x14ac:dyDescent="0.25">
      <c r="A68" s="262"/>
      <c r="B68" s="262"/>
      <c r="C68" s="262"/>
      <c r="D68" s="262"/>
      <c r="E68" s="262"/>
      <c r="F68" s="262"/>
      <c r="G68" s="103"/>
      <c r="H68" s="262"/>
      <c r="I68" s="262"/>
      <c r="J68" s="262"/>
      <c r="K68" s="262"/>
      <c r="L68" s="262"/>
      <c r="M68" s="103"/>
      <c r="N68" s="262"/>
      <c r="O68" s="262"/>
      <c r="P68" s="262"/>
      <c r="Q68" s="262"/>
      <c r="R68" s="262"/>
      <c r="S68" s="104"/>
      <c r="T68" s="262"/>
      <c r="U68" s="262"/>
      <c r="V68" s="105"/>
      <c r="W68" s="262"/>
      <c r="X68" s="262"/>
    </row>
    <row r="69" spans="1:24" x14ac:dyDescent="0.25">
      <c r="A69" s="262"/>
      <c r="B69" s="262"/>
      <c r="C69" s="262"/>
      <c r="D69" s="262"/>
      <c r="E69" s="262"/>
      <c r="F69" s="262"/>
      <c r="G69" s="103"/>
      <c r="H69" s="262"/>
      <c r="I69" s="262"/>
      <c r="J69" s="262"/>
      <c r="K69" s="262"/>
      <c r="L69" s="262"/>
      <c r="M69" s="103"/>
      <c r="N69" s="262"/>
      <c r="O69" s="262"/>
      <c r="P69" s="262"/>
      <c r="Q69" s="262"/>
      <c r="R69" s="262"/>
      <c r="S69" s="104"/>
      <c r="T69" s="262"/>
      <c r="U69" s="262"/>
      <c r="V69" s="105"/>
      <c r="W69" s="262"/>
      <c r="X69" s="262"/>
    </row>
    <row r="70" spans="1:24" x14ac:dyDescent="0.25">
      <c r="A70" s="262"/>
      <c r="B70" s="262"/>
      <c r="C70" s="262"/>
      <c r="D70" s="262"/>
      <c r="E70" s="262"/>
      <c r="F70" s="262"/>
      <c r="G70" s="103"/>
      <c r="H70" s="262"/>
      <c r="I70" s="262"/>
      <c r="J70" s="262"/>
      <c r="K70" s="262"/>
      <c r="L70" s="262"/>
      <c r="M70" s="103"/>
      <c r="N70" s="262"/>
      <c r="O70" s="262"/>
      <c r="P70" s="262"/>
      <c r="Q70" s="262"/>
      <c r="R70" s="262"/>
      <c r="S70" s="104"/>
      <c r="T70" s="262"/>
      <c r="U70" s="262"/>
      <c r="V70" s="105"/>
      <c r="W70" s="262"/>
      <c r="X70" s="262"/>
    </row>
    <row r="71" spans="1:24" x14ac:dyDescent="0.25">
      <c r="A71" s="262"/>
      <c r="B71" s="262"/>
      <c r="C71" s="262"/>
      <c r="D71" s="262"/>
      <c r="E71" s="262"/>
      <c r="F71" s="262"/>
      <c r="G71" s="103"/>
      <c r="H71" s="262"/>
      <c r="I71" s="262"/>
      <c r="J71" s="262"/>
      <c r="K71" s="262"/>
      <c r="L71" s="262"/>
      <c r="M71" s="103"/>
      <c r="N71" s="262"/>
      <c r="O71" s="262"/>
      <c r="P71" s="262"/>
      <c r="Q71" s="262"/>
      <c r="R71" s="262"/>
      <c r="S71" s="104"/>
      <c r="T71" s="262"/>
      <c r="U71" s="262"/>
      <c r="V71" s="105"/>
      <c r="W71" s="262"/>
      <c r="X71" s="262"/>
    </row>
  </sheetData>
  <autoFilter ref="A13:Z42" xr:uid="{06C5A392-10BA-45F4-AA48-B930B3FEA052}">
    <filterColumn colId="3">
      <filters>
        <filter val="MAURICIO BROSS"/>
      </filters>
    </filterColumn>
    <sortState xmlns:xlrd2="http://schemas.microsoft.com/office/spreadsheetml/2017/richdata2" ref="A14:Z42">
      <sortCondition ref="D13:D42"/>
    </sortState>
  </autoFilter>
  <mergeCells count="7">
    <mergeCell ref="X43:Z43"/>
    <mergeCell ref="B5:D5"/>
    <mergeCell ref="B6:D6"/>
    <mergeCell ref="B7:D7"/>
    <mergeCell ref="K12:L12"/>
    <mergeCell ref="N12:O12"/>
    <mergeCell ref="B43:H43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DAC81-25D7-4BC7-90BF-CF9656840418}">
  <sheetPr filterMode="1">
    <pageSetUpPr fitToPage="1"/>
  </sheetPr>
  <dimension ref="A1:Z83"/>
  <sheetViews>
    <sheetView showGridLines="0" topLeftCell="A4" zoomScale="92" zoomScaleNormal="92" workbookViewId="0">
      <pane ySplit="42255" topLeftCell="A253"/>
      <selection activeCell="S24" sqref="S24:T26"/>
      <selection pane="bottomLeft" activeCell="A253" sqref="A253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ht="15.75" thickBot="1" x14ac:dyDescent="0.3">
      <c r="E2" s="240" t="s">
        <v>70</v>
      </c>
      <c r="F2" s="241" t="s">
        <v>217</v>
      </c>
      <c r="G2" s="242">
        <v>5.94</v>
      </c>
      <c r="H2" s="242">
        <v>0.13813953488372094</v>
      </c>
      <c r="I2" s="242">
        <v>6.3544186046511628</v>
      </c>
      <c r="J2" s="243">
        <v>44553</v>
      </c>
      <c r="K2" s="208"/>
      <c r="L2" s="206"/>
      <c r="M2" s="210"/>
      <c r="N2" s="239">
        <v>46</v>
      </c>
    </row>
    <row r="3" spans="1:26" ht="15.75" thickBot="1" x14ac:dyDescent="0.3">
      <c r="E3" s="225"/>
      <c r="F3" s="225"/>
      <c r="G3" s="226"/>
      <c r="H3" s="226"/>
      <c r="I3" s="226"/>
      <c r="J3" s="227"/>
      <c r="K3" s="233"/>
      <c r="L3" s="234"/>
      <c r="M3" s="235"/>
      <c r="N3" s="225"/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47"/>
      <c r="C8" s="247"/>
      <c r="D8" s="247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47"/>
      <c r="C9" s="247"/>
      <c r="D9" s="247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47"/>
      <c r="C10" s="247"/>
      <c r="D10" s="247"/>
    </row>
    <row r="11" spans="1:26" ht="15.75" thickBot="1" x14ac:dyDescent="0.3">
      <c r="A11" s="69"/>
      <c r="B11" s="247"/>
      <c r="C11" s="247"/>
      <c r="D11" s="247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48">
        <v>672</v>
      </c>
      <c r="B14" s="248" t="s">
        <v>216</v>
      </c>
      <c r="C14" s="249">
        <v>44552</v>
      </c>
      <c r="D14" s="248" t="s">
        <v>216</v>
      </c>
      <c r="E14" s="248" t="s">
        <v>70</v>
      </c>
      <c r="F14" s="250" t="s">
        <v>159</v>
      </c>
      <c r="G14" s="251">
        <v>6.08</v>
      </c>
      <c r="H14" s="251">
        <f>G14/$H$12</f>
        <v>0.14139534883720931</v>
      </c>
      <c r="I14" s="251">
        <f>+H14*X14</f>
        <v>6.5041860465116281</v>
      </c>
      <c r="J14" s="251">
        <f>+I14*A14</f>
        <v>4370.8130232558142</v>
      </c>
      <c r="K14" s="251"/>
      <c r="L14" s="251"/>
      <c r="M14" s="252">
        <f>SUM(J14:L14)</f>
        <v>4370.8130232558142</v>
      </c>
      <c r="N14" s="251"/>
      <c r="O14" s="251"/>
      <c r="P14" s="251"/>
      <c r="Q14" s="251"/>
      <c r="R14" s="251"/>
      <c r="S14" s="251">
        <v>-575.86</v>
      </c>
      <c r="T14" s="251">
        <f>-J14*1%</f>
        <v>-43.70813023255814</v>
      </c>
      <c r="U14" s="251"/>
      <c r="V14" s="251">
        <f>SUM(N14:U14)</f>
        <v>-619.56813023255813</v>
      </c>
      <c r="W14" s="251">
        <f>+M14+V14-K14-L14</f>
        <v>3751.2448930232558</v>
      </c>
      <c r="X14" s="248">
        <v>46</v>
      </c>
      <c r="Y14" s="253" t="s">
        <v>215</v>
      </c>
      <c r="Z14" s="253" t="s">
        <v>213</v>
      </c>
    </row>
    <row r="15" spans="1:26" s="254" customFormat="1" ht="11.25" hidden="1" customHeight="1" x14ac:dyDescent="0.2">
      <c r="A15" s="248">
        <v>460</v>
      </c>
      <c r="B15" s="248" t="s">
        <v>217</v>
      </c>
      <c r="C15" s="249">
        <v>44552</v>
      </c>
      <c r="D15" s="248" t="s">
        <v>217</v>
      </c>
      <c r="E15" s="248" t="s">
        <v>72</v>
      </c>
      <c r="F15" s="250" t="s">
        <v>159</v>
      </c>
      <c r="G15" s="251">
        <v>5.94</v>
      </c>
      <c r="H15" s="251">
        <f>G15/$H$12</f>
        <v>0.13813953488372094</v>
      </c>
      <c r="I15" s="251">
        <f>+H15*X15</f>
        <v>6.3544186046511628</v>
      </c>
      <c r="J15" s="251">
        <f>+I15*A15</f>
        <v>2923.032558139535</v>
      </c>
      <c r="K15" s="251"/>
      <c r="L15" s="251"/>
      <c r="M15" s="252">
        <f>SUM(J15:L15)</f>
        <v>2923.032558139535</v>
      </c>
      <c r="N15" s="251"/>
      <c r="O15" s="251"/>
      <c r="P15" s="251"/>
      <c r="Q15" s="251"/>
      <c r="R15" s="251"/>
      <c r="S15" s="251">
        <v>-342.1</v>
      </c>
      <c r="T15" s="251">
        <f>-J15*1%</f>
        <v>-29.230325581395352</v>
      </c>
      <c r="U15" s="251"/>
      <c r="V15" s="251">
        <f>SUM(N15:U15)</f>
        <v>-371.33032558139536</v>
      </c>
      <c r="W15" s="251">
        <f>+M15+V15-K15-L15</f>
        <v>2551.7022325581397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48">
        <v>864</v>
      </c>
      <c r="B16" s="248" t="s">
        <v>176</v>
      </c>
      <c r="C16" s="249">
        <v>44551</v>
      </c>
      <c r="D16" s="248" t="s">
        <v>176</v>
      </c>
      <c r="E16" s="248" t="s">
        <v>72</v>
      </c>
      <c r="F16" s="250" t="s">
        <v>159</v>
      </c>
      <c r="G16" s="251">
        <v>6</v>
      </c>
      <c r="H16" s="251">
        <f>G16/$H$12</f>
        <v>0.13953488372093023</v>
      </c>
      <c r="I16" s="251">
        <f>+H16*X16</f>
        <v>6.4186046511627906</v>
      </c>
      <c r="J16" s="251">
        <f t="shared" ref="J16:J54" si="0">+I16*A16</f>
        <v>5545.6744186046508</v>
      </c>
      <c r="K16" s="251"/>
      <c r="L16" s="251"/>
      <c r="M16" s="252">
        <f t="shared" ref="M16:M54" si="1">SUM(J16:L16)</f>
        <v>5545.6744186046508</v>
      </c>
      <c r="N16" s="251">
        <v>-71.25</v>
      </c>
      <c r="O16" s="251"/>
      <c r="P16" s="251"/>
      <c r="Q16" s="251"/>
      <c r="R16" s="251"/>
      <c r="S16" s="251">
        <v>25.81</v>
      </c>
      <c r="T16" s="251">
        <f>-(864*6.25)*1%</f>
        <v>-54</v>
      </c>
      <c r="U16" s="251"/>
      <c r="V16" s="251">
        <f t="shared" ref="V16:V54" si="2">SUM(N16:U16)</f>
        <v>-99.44</v>
      </c>
      <c r="W16" s="251">
        <f t="shared" ref="W16:W54" si="3">+M16+V16-K16-L16</f>
        <v>5446.2344186046512</v>
      </c>
      <c r="X16" s="248">
        <v>46</v>
      </c>
      <c r="Y16" s="253" t="s">
        <v>215</v>
      </c>
      <c r="Z16" s="253" t="s">
        <v>218</v>
      </c>
    </row>
    <row r="17" spans="1:26" s="220" customFormat="1" ht="11.25" hidden="1" customHeight="1" x14ac:dyDescent="0.2">
      <c r="A17" s="216">
        <v>96</v>
      </c>
      <c r="B17" s="216" t="s">
        <v>219</v>
      </c>
      <c r="C17" s="217">
        <v>44555</v>
      </c>
      <c r="D17" s="216" t="s">
        <v>219</v>
      </c>
      <c r="E17" s="216" t="s">
        <v>72</v>
      </c>
      <c r="F17" s="218" t="s">
        <v>159</v>
      </c>
      <c r="G17" s="212">
        <v>7.01</v>
      </c>
      <c r="H17" s="212">
        <f t="shared" ref="H17:H54" si="4">G17/$H$12</f>
        <v>0.16302325581395349</v>
      </c>
      <c r="I17" s="212">
        <f t="shared" ref="I17:I54" si="5">+H17*X17</f>
        <v>7.4990697674418607</v>
      </c>
      <c r="J17" s="212">
        <f t="shared" si="0"/>
        <v>719.91069767441866</v>
      </c>
      <c r="K17" s="212"/>
      <c r="L17" s="212"/>
      <c r="M17" s="213">
        <f t="shared" si="1"/>
        <v>719.91069767441866</v>
      </c>
      <c r="N17" s="212"/>
      <c r="O17" s="212"/>
      <c r="P17" s="212"/>
      <c r="Q17" s="212"/>
      <c r="R17" s="212"/>
      <c r="S17" s="212">
        <v>-30.16</v>
      </c>
      <c r="T17" s="212">
        <f>-J17*1%</f>
        <v>-7.1991069767441864</v>
      </c>
      <c r="U17" s="212"/>
      <c r="V17" s="212">
        <f t="shared" si="2"/>
        <v>-37.359106976744187</v>
      </c>
      <c r="W17" s="212">
        <f t="shared" si="3"/>
        <v>682.55159069767444</v>
      </c>
      <c r="X17" s="216">
        <v>46</v>
      </c>
      <c r="Y17" s="219" t="s">
        <v>215</v>
      </c>
      <c r="Z17" s="219" t="s">
        <v>220</v>
      </c>
    </row>
    <row r="18" spans="1:26" s="220" customFormat="1" ht="11.25" hidden="1" customHeight="1" x14ac:dyDescent="0.2">
      <c r="A18" s="216">
        <v>144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4"/>
        <v>0.16302325581395349</v>
      </c>
      <c r="I18" s="212">
        <f t="shared" si="5"/>
        <v>7.4990697674418607</v>
      </c>
      <c r="J18" s="212">
        <f t="shared" si="0"/>
        <v>1079.8660465116279</v>
      </c>
      <c r="K18" s="212"/>
      <c r="L18" s="212"/>
      <c r="M18" s="213">
        <f t="shared" si="1"/>
        <v>1079.8660465116279</v>
      </c>
      <c r="N18" s="212"/>
      <c r="O18" s="212"/>
      <c r="P18" s="212"/>
      <c r="Q18" s="212"/>
      <c r="R18" s="212"/>
      <c r="S18" s="212"/>
      <c r="T18" s="212">
        <f t="shared" ref="T18:T19" si="6">-J18*1%</f>
        <v>-10.79866046511628</v>
      </c>
      <c r="U18" s="212"/>
      <c r="V18" s="212">
        <f t="shared" si="2"/>
        <v>-10.79866046511628</v>
      </c>
      <c r="W18" s="212">
        <f t="shared" si="3"/>
        <v>1069.0673860465117</v>
      </c>
      <c r="X18" s="216">
        <v>46</v>
      </c>
      <c r="Y18" s="219" t="s">
        <v>215</v>
      </c>
      <c r="Z18" s="219" t="s">
        <v>221</v>
      </c>
    </row>
    <row r="19" spans="1:26" s="220" customFormat="1" ht="11.25" hidden="1" customHeight="1" x14ac:dyDescent="0.2">
      <c r="A19" s="216">
        <v>672</v>
      </c>
      <c r="B19" s="216" t="s">
        <v>219</v>
      </c>
      <c r="C19" s="217">
        <v>44555</v>
      </c>
      <c r="D19" s="216" t="s">
        <v>219</v>
      </c>
      <c r="E19" s="216" t="s">
        <v>70</v>
      </c>
      <c r="F19" s="218" t="s">
        <v>159</v>
      </c>
      <c r="G19" s="212">
        <v>7.01</v>
      </c>
      <c r="H19" s="212">
        <f t="shared" si="4"/>
        <v>0.16302325581395349</v>
      </c>
      <c r="I19" s="212">
        <f t="shared" si="5"/>
        <v>7.4990697674418607</v>
      </c>
      <c r="J19" s="212">
        <f t="shared" si="0"/>
        <v>5039.3748837209305</v>
      </c>
      <c r="K19" s="212"/>
      <c r="L19" s="212"/>
      <c r="M19" s="213">
        <f t="shared" si="1"/>
        <v>5039.3748837209305</v>
      </c>
      <c r="N19" s="212"/>
      <c r="O19" s="212"/>
      <c r="P19" s="212"/>
      <c r="Q19" s="212"/>
      <c r="R19" s="212"/>
      <c r="S19" s="212"/>
      <c r="T19" s="212">
        <f t="shared" si="6"/>
        <v>-50.393748837209309</v>
      </c>
      <c r="U19" s="212"/>
      <c r="V19" s="212">
        <f t="shared" si="2"/>
        <v>-50.393748837209309</v>
      </c>
      <c r="W19" s="212">
        <f t="shared" si="3"/>
        <v>4988.9811348837211</v>
      </c>
      <c r="X19" s="216">
        <v>46</v>
      </c>
      <c r="Y19" s="219" t="s">
        <v>215</v>
      </c>
      <c r="Z19" s="219" t="s">
        <v>222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4"/>
        <v>0.17395348837209304</v>
      </c>
      <c r="I20" s="212">
        <f t="shared" si="5"/>
        <v>8.0018604651162804</v>
      </c>
      <c r="J20" s="212">
        <f t="shared" si="0"/>
        <v>5761.3395348837221</v>
      </c>
      <c r="K20" s="212"/>
      <c r="L20" s="212"/>
      <c r="M20" s="213">
        <f t="shared" si="1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>
        <v>-2000</v>
      </c>
      <c r="V20" s="212">
        <f t="shared" si="2"/>
        <v>-2118.8333953488373</v>
      </c>
      <c r="W20" s="212">
        <f t="shared" si="3"/>
        <v>3642.5061395348848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4"/>
        <v>0.17906976744186046</v>
      </c>
      <c r="I21" s="212">
        <f t="shared" si="5"/>
        <v>7.6999999999999993</v>
      </c>
      <c r="J21" s="212">
        <f t="shared" si="0"/>
        <v>1139.5999999999999</v>
      </c>
      <c r="K21" s="212"/>
      <c r="L21" s="212"/>
      <c r="M21" s="213">
        <f t="shared" si="1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2"/>
        <v>-11.395999999999999</v>
      </c>
      <c r="W21" s="212">
        <f t="shared" si="3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16">
        <v>600</v>
      </c>
      <c r="B22" s="216" t="s">
        <v>224</v>
      </c>
      <c r="C22" s="217">
        <v>44555</v>
      </c>
      <c r="D22" s="216" t="s">
        <v>225</v>
      </c>
      <c r="E22" s="216" t="s">
        <v>72</v>
      </c>
      <c r="F22" s="218" t="s">
        <v>159</v>
      </c>
      <c r="G22" s="212">
        <v>7.5</v>
      </c>
      <c r="H22" s="212">
        <f t="shared" si="4"/>
        <v>0.1744186046511628</v>
      </c>
      <c r="I22" s="212">
        <f t="shared" si="5"/>
        <v>7.5</v>
      </c>
      <c r="J22" s="212">
        <f t="shared" si="0"/>
        <v>4500</v>
      </c>
      <c r="K22" s="212"/>
      <c r="L22" s="212"/>
      <c r="M22" s="213">
        <f t="shared" si="1"/>
        <v>4500</v>
      </c>
      <c r="N22" s="212"/>
      <c r="O22" s="212"/>
      <c r="P22" s="212"/>
      <c r="Q22" s="212"/>
      <c r="R22" s="212"/>
      <c r="S22" s="212">
        <v>-27.7</v>
      </c>
      <c r="T22" s="212">
        <f>-J22*1%</f>
        <v>-45</v>
      </c>
      <c r="U22" s="216"/>
      <c r="V22" s="212">
        <f t="shared" si="2"/>
        <v>-72.7</v>
      </c>
      <c r="W22" s="212">
        <f t="shared" si="3"/>
        <v>4427.3</v>
      </c>
      <c r="X22" s="216">
        <v>43</v>
      </c>
      <c r="Y22" s="219" t="s">
        <v>215</v>
      </c>
      <c r="Z22" s="219" t="s">
        <v>223</v>
      </c>
    </row>
    <row r="23" spans="1:26" s="220" customFormat="1" ht="11.25" hidden="1" customHeight="1" x14ac:dyDescent="0.2">
      <c r="A23" s="216">
        <v>300</v>
      </c>
      <c r="B23" s="216" t="s">
        <v>226</v>
      </c>
      <c r="C23" s="217">
        <v>44555</v>
      </c>
      <c r="D23" s="216" t="s">
        <v>227</v>
      </c>
      <c r="E23" s="216" t="s">
        <v>72</v>
      </c>
      <c r="F23" s="218" t="s">
        <v>159</v>
      </c>
      <c r="G23" s="212">
        <v>7.2</v>
      </c>
      <c r="H23" s="212">
        <f t="shared" si="4"/>
        <v>0.16744186046511628</v>
      </c>
      <c r="I23" s="212">
        <f t="shared" si="5"/>
        <v>7.2</v>
      </c>
      <c r="J23" s="212">
        <f t="shared" si="0"/>
        <v>2160</v>
      </c>
      <c r="K23" s="212"/>
      <c r="L23" s="212"/>
      <c r="M23" s="213">
        <f t="shared" si="1"/>
        <v>2160</v>
      </c>
      <c r="N23" s="212"/>
      <c r="O23" s="212"/>
      <c r="P23" s="212"/>
      <c r="Q23" s="212"/>
      <c r="R23" s="212"/>
      <c r="S23" s="212">
        <v>-14.25</v>
      </c>
      <c r="T23" s="212">
        <f>-J23*1%</f>
        <v>-21.6</v>
      </c>
      <c r="U23" s="212"/>
      <c r="V23" s="212">
        <f t="shared" si="2"/>
        <v>-35.85</v>
      </c>
      <c r="W23" s="212">
        <f t="shared" si="3"/>
        <v>2124.15</v>
      </c>
      <c r="X23" s="216">
        <v>43</v>
      </c>
      <c r="Y23" s="219" t="s">
        <v>215</v>
      </c>
      <c r="Z23" s="219" t="s">
        <v>223</v>
      </c>
    </row>
    <row r="24" spans="1:26" s="220" customFormat="1" ht="11.25" customHeight="1" x14ac:dyDescent="0.2">
      <c r="A24" s="216">
        <v>480</v>
      </c>
      <c r="B24" s="216" t="s">
        <v>217</v>
      </c>
      <c r="C24" s="217">
        <v>44552</v>
      </c>
      <c r="D24" s="216" t="s">
        <v>217</v>
      </c>
      <c r="E24" s="216" t="s">
        <v>72</v>
      </c>
      <c r="F24" s="218" t="s">
        <v>159</v>
      </c>
      <c r="G24" s="212">
        <v>5.94</v>
      </c>
      <c r="H24" s="212">
        <f t="shared" si="4"/>
        <v>0.13813953488372094</v>
      </c>
      <c r="I24" s="212">
        <f t="shared" si="5"/>
        <v>6.3544186046511628</v>
      </c>
      <c r="J24" s="212">
        <f t="shared" si="0"/>
        <v>3050.1209302325583</v>
      </c>
      <c r="K24" s="212"/>
      <c r="L24" s="212"/>
      <c r="M24" s="213">
        <f t="shared" si="1"/>
        <v>3050.1209302325583</v>
      </c>
      <c r="N24" s="212"/>
      <c r="O24" s="212"/>
      <c r="P24" s="212"/>
      <c r="Q24" s="212"/>
      <c r="R24" s="212"/>
      <c r="S24" s="212"/>
      <c r="T24" s="212"/>
      <c r="U24" s="212"/>
      <c r="V24" s="212">
        <f t="shared" si="2"/>
        <v>0</v>
      </c>
      <c r="W24" s="212">
        <f t="shared" si="3"/>
        <v>3050.1209302325583</v>
      </c>
      <c r="X24" s="216">
        <v>46</v>
      </c>
      <c r="Y24" s="219" t="s">
        <v>215</v>
      </c>
      <c r="Z24" s="219" t="s">
        <v>213</v>
      </c>
    </row>
    <row r="25" spans="1:26" s="220" customFormat="1" ht="11.25" customHeight="1" x14ac:dyDescent="0.2">
      <c r="A25" s="216">
        <v>240</v>
      </c>
      <c r="B25" s="216" t="s">
        <v>217</v>
      </c>
      <c r="C25" s="217">
        <v>44552</v>
      </c>
      <c r="D25" s="216" t="s">
        <v>217</v>
      </c>
      <c r="E25" s="216" t="s">
        <v>250</v>
      </c>
      <c r="F25" s="218" t="s">
        <v>159</v>
      </c>
      <c r="G25" s="212">
        <v>5.94</v>
      </c>
      <c r="H25" s="212">
        <f t="shared" si="4"/>
        <v>0.13813953488372094</v>
      </c>
      <c r="I25" s="212">
        <f t="shared" si="5"/>
        <v>6.3544186046511628</v>
      </c>
      <c r="J25" s="212">
        <f t="shared" si="0"/>
        <v>1525.0604651162791</v>
      </c>
      <c r="K25" s="212"/>
      <c r="L25" s="212"/>
      <c r="M25" s="213">
        <f t="shared" si="1"/>
        <v>1525.0604651162791</v>
      </c>
      <c r="N25" s="212">
        <v>-71.25</v>
      </c>
      <c r="O25" s="212"/>
      <c r="P25" s="212"/>
      <c r="Q25" s="212"/>
      <c r="R25" s="212"/>
      <c r="S25" s="212">
        <v>-31.89</v>
      </c>
      <c r="T25" s="212">
        <v>-57</v>
      </c>
      <c r="U25" s="212"/>
      <c r="V25" s="212">
        <f t="shared" si="2"/>
        <v>-160.13999999999999</v>
      </c>
      <c r="W25" s="212">
        <f t="shared" si="3"/>
        <v>1364.920465116279</v>
      </c>
      <c r="X25" s="216">
        <v>46</v>
      </c>
      <c r="Y25" s="219" t="s">
        <v>215</v>
      </c>
      <c r="Z25" s="219" t="s">
        <v>222</v>
      </c>
    </row>
    <row r="26" spans="1:26" s="220" customFormat="1" ht="11.25" customHeight="1" x14ac:dyDescent="0.2">
      <c r="A26" s="216">
        <v>192</v>
      </c>
      <c r="B26" s="216" t="s">
        <v>217</v>
      </c>
      <c r="C26" s="217">
        <v>44553</v>
      </c>
      <c r="D26" s="216" t="s">
        <v>217</v>
      </c>
      <c r="E26" s="216" t="s">
        <v>228</v>
      </c>
      <c r="F26" s="218" t="s">
        <v>159</v>
      </c>
      <c r="G26" s="212">
        <v>5.94</v>
      </c>
      <c r="H26" s="212">
        <f t="shared" si="4"/>
        <v>0.13813953488372094</v>
      </c>
      <c r="I26" s="212">
        <f t="shared" si="5"/>
        <v>6.3544186046511628</v>
      </c>
      <c r="J26" s="212">
        <f t="shared" si="0"/>
        <v>1220.0483720930233</v>
      </c>
      <c r="K26" s="212"/>
      <c r="L26" s="212"/>
      <c r="M26" s="213">
        <f t="shared" si="1"/>
        <v>1220.0483720930233</v>
      </c>
      <c r="N26" s="212">
        <v>-71.25</v>
      </c>
      <c r="O26" s="212"/>
      <c r="P26" s="212"/>
      <c r="Q26" s="212"/>
      <c r="R26" s="212"/>
      <c r="S26" s="212"/>
      <c r="T26" s="212"/>
      <c r="U26" s="212"/>
      <c r="V26" s="212">
        <f t="shared" si="2"/>
        <v>-71.25</v>
      </c>
      <c r="W26" s="212">
        <f t="shared" si="3"/>
        <v>1148.7983720930233</v>
      </c>
      <c r="X26" s="216">
        <v>46</v>
      </c>
      <c r="Y26" s="219" t="s">
        <v>215</v>
      </c>
      <c r="Z26" s="219" t="s">
        <v>222</v>
      </c>
    </row>
    <row r="27" spans="1:26" s="220" customFormat="1" ht="11.25" hidden="1" customHeight="1" x14ac:dyDescent="0.2">
      <c r="A27" s="216"/>
      <c r="B27" s="216"/>
      <c r="C27" s="217"/>
      <c r="D27" s="216"/>
      <c r="E27" s="216"/>
      <c r="F27" s="218"/>
      <c r="G27" s="212"/>
      <c r="H27" s="212">
        <f t="shared" si="4"/>
        <v>0</v>
      </c>
      <c r="I27" s="212">
        <f t="shared" si="5"/>
        <v>0</v>
      </c>
      <c r="J27" s="212">
        <f t="shared" si="0"/>
        <v>0</v>
      </c>
      <c r="K27" s="212"/>
      <c r="L27" s="212"/>
      <c r="M27" s="213">
        <f t="shared" si="1"/>
        <v>0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2"/>
        <v>0</v>
      </c>
      <c r="W27" s="212">
        <f t="shared" si="3"/>
        <v>0</v>
      </c>
      <c r="X27" s="216"/>
      <c r="Y27" s="221"/>
      <c r="Z27" s="219"/>
    </row>
    <row r="28" spans="1:26" s="220" customFormat="1" ht="11.25" hidden="1" customHeight="1" x14ac:dyDescent="0.2">
      <c r="A28" s="216"/>
      <c r="B28" s="218"/>
      <c r="C28" s="217"/>
      <c r="D28" s="218"/>
      <c r="E28" s="216"/>
      <c r="F28" s="218"/>
      <c r="G28" s="212"/>
      <c r="H28" s="212">
        <f t="shared" si="4"/>
        <v>0</v>
      </c>
      <c r="I28" s="212">
        <f t="shared" si="5"/>
        <v>0</v>
      </c>
      <c r="J28" s="212">
        <f t="shared" si="0"/>
        <v>0</v>
      </c>
      <c r="K28" s="212"/>
      <c r="L28" s="212"/>
      <c r="M28" s="213">
        <f t="shared" si="1"/>
        <v>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2"/>
        <v>0</v>
      </c>
      <c r="W28" s="212">
        <f t="shared" si="3"/>
        <v>0</v>
      </c>
      <c r="X28" s="216"/>
      <c r="Y28" s="221"/>
      <c r="Z28" s="219"/>
    </row>
    <row r="29" spans="1:26" s="220" customFormat="1" ht="11.25" hidden="1" customHeight="1" x14ac:dyDescent="0.2">
      <c r="A29" s="216"/>
      <c r="B29" s="216"/>
      <c r="C29" s="217"/>
      <c r="D29" s="216"/>
      <c r="E29" s="216"/>
      <c r="F29" s="218"/>
      <c r="G29" s="212"/>
      <c r="H29" s="212">
        <f t="shared" si="4"/>
        <v>0</v>
      </c>
      <c r="I29" s="212">
        <f t="shared" si="5"/>
        <v>0</v>
      </c>
      <c r="J29" s="212">
        <f t="shared" si="0"/>
        <v>0</v>
      </c>
      <c r="K29" s="212"/>
      <c r="L29" s="212"/>
      <c r="M29" s="213">
        <f t="shared" si="1"/>
        <v>0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2"/>
        <v>0</v>
      </c>
      <c r="W29" s="212">
        <f t="shared" si="3"/>
        <v>0</v>
      </c>
      <c r="X29" s="216"/>
      <c r="Y29" s="221"/>
      <c r="Z29" s="219"/>
    </row>
    <row r="30" spans="1:26" s="220" customFormat="1" ht="11.25" hidden="1" customHeight="1" x14ac:dyDescent="0.2">
      <c r="A30" s="216"/>
      <c r="B30" s="216"/>
      <c r="C30" s="217"/>
      <c r="D30" s="216"/>
      <c r="E30" s="216"/>
      <c r="F30" s="218"/>
      <c r="G30" s="212"/>
      <c r="H30" s="212">
        <f t="shared" si="4"/>
        <v>0</v>
      </c>
      <c r="I30" s="212">
        <f t="shared" si="5"/>
        <v>0</v>
      </c>
      <c r="J30" s="212">
        <f t="shared" si="0"/>
        <v>0</v>
      </c>
      <c r="K30" s="212"/>
      <c r="L30" s="212"/>
      <c r="M30" s="213">
        <f t="shared" si="1"/>
        <v>0</v>
      </c>
      <c r="N30" s="212"/>
      <c r="O30" s="212"/>
      <c r="P30" s="212"/>
      <c r="Q30" s="212"/>
      <c r="R30" s="212"/>
      <c r="S30" s="212"/>
      <c r="T30" s="212"/>
      <c r="U30" s="212"/>
      <c r="V30" s="212">
        <f t="shared" si="2"/>
        <v>0</v>
      </c>
      <c r="W30" s="212">
        <f t="shared" si="3"/>
        <v>0</v>
      </c>
      <c r="X30" s="216"/>
      <c r="Y30" s="221"/>
      <c r="Z30" s="219"/>
    </row>
    <row r="31" spans="1:26" s="220" customFormat="1" ht="11.25" hidden="1" customHeight="1" x14ac:dyDescent="0.2">
      <c r="A31" s="216"/>
      <c r="B31" s="216"/>
      <c r="C31" s="217"/>
      <c r="D31" s="216"/>
      <c r="E31" s="216"/>
      <c r="F31" s="218"/>
      <c r="G31" s="212"/>
      <c r="H31" s="212">
        <f t="shared" si="4"/>
        <v>0</v>
      </c>
      <c r="I31" s="212">
        <f t="shared" si="5"/>
        <v>0</v>
      </c>
      <c r="J31" s="212">
        <f t="shared" si="0"/>
        <v>0</v>
      </c>
      <c r="K31" s="212"/>
      <c r="L31" s="212"/>
      <c r="M31" s="213">
        <f t="shared" si="1"/>
        <v>0</v>
      </c>
      <c r="N31" s="212"/>
      <c r="O31" s="212"/>
      <c r="P31" s="212"/>
      <c r="Q31" s="212"/>
      <c r="R31" s="212"/>
      <c r="S31" s="212"/>
      <c r="T31" s="212"/>
      <c r="U31" s="212"/>
      <c r="V31" s="212">
        <f t="shared" si="2"/>
        <v>0</v>
      </c>
      <c r="W31" s="212">
        <f t="shared" si="3"/>
        <v>0</v>
      </c>
      <c r="X31" s="216"/>
      <c r="Y31" s="221"/>
      <c r="Z31" s="219"/>
    </row>
    <row r="32" spans="1:26" s="220" customFormat="1" ht="11.25" hidden="1" customHeight="1" x14ac:dyDescent="0.2">
      <c r="A32" s="216"/>
      <c r="B32" s="216"/>
      <c r="C32" s="217"/>
      <c r="D32" s="216"/>
      <c r="E32" s="216"/>
      <c r="F32" s="218"/>
      <c r="G32" s="212"/>
      <c r="H32" s="212">
        <f t="shared" si="4"/>
        <v>0</v>
      </c>
      <c r="I32" s="212">
        <f t="shared" si="5"/>
        <v>0</v>
      </c>
      <c r="J32" s="212">
        <f t="shared" si="0"/>
        <v>0</v>
      </c>
      <c r="K32" s="212"/>
      <c r="L32" s="212"/>
      <c r="M32" s="213">
        <f t="shared" si="1"/>
        <v>0</v>
      </c>
      <c r="N32" s="212"/>
      <c r="O32" s="212"/>
      <c r="P32" s="212"/>
      <c r="Q32" s="212"/>
      <c r="R32" s="212"/>
      <c r="S32" s="212"/>
      <c r="T32" s="212"/>
      <c r="U32" s="212"/>
      <c r="V32" s="212">
        <f t="shared" si="2"/>
        <v>0</v>
      </c>
      <c r="W32" s="212">
        <f t="shared" si="3"/>
        <v>0</v>
      </c>
      <c r="X32" s="216"/>
      <c r="Y32" s="221"/>
      <c r="Z32" s="219"/>
    </row>
    <row r="33" spans="1:26" s="220" customFormat="1" ht="11.25" hidden="1" customHeight="1" x14ac:dyDescent="0.2">
      <c r="A33" s="216"/>
      <c r="B33" s="216"/>
      <c r="C33" s="217"/>
      <c r="D33" s="216"/>
      <c r="E33" s="216"/>
      <c r="F33" s="218"/>
      <c r="G33" s="212"/>
      <c r="H33" s="212">
        <f t="shared" si="4"/>
        <v>0</v>
      </c>
      <c r="I33" s="212">
        <f t="shared" si="5"/>
        <v>0</v>
      </c>
      <c r="J33" s="212">
        <f t="shared" si="0"/>
        <v>0</v>
      </c>
      <c r="K33" s="212"/>
      <c r="L33" s="212"/>
      <c r="M33" s="213">
        <f t="shared" si="1"/>
        <v>0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2"/>
        <v>0</v>
      </c>
      <c r="W33" s="212">
        <f t="shared" si="3"/>
        <v>0</v>
      </c>
      <c r="X33" s="216"/>
      <c r="Y33" s="221"/>
      <c r="Z33" s="219"/>
    </row>
    <row r="34" spans="1:26" s="220" customFormat="1" ht="11.25" hidden="1" customHeight="1" x14ac:dyDescent="0.2">
      <c r="A34" s="216"/>
      <c r="B34" s="216"/>
      <c r="C34" s="217"/>
      <c r="D34" s="216"/>
      <c r="E34" s="216"/>
      <c r="F34" s="218"/>
      <c r="G34" s="212"/>
      <c r="H34" s="212">
        <f t="shared" si="4"/>
        <v>0</v>
      </c>
      <c r="I34" s="212">
        <f t="shared" si="5"/>
        <v>0</v>
      </c>
      <c r="J34" s="212">
        <f t="shared" si="0"/>
        <v>0</v>
      </c>
      <c r="K34" s="212"/>
      <c r="L34" s="212"/>
      <c r="M34" s="213">
        <f t="shared" si="1"/>
        <v>0</v>
      </c>
      <c r="N34" s="212"/>
      <c r="O34" s="212"/>
      <c r="P34" s="212"/>
      <c r="Q34" s="212"/>
      <c r="R34" s="212"/>
      <c r="S34" s="212"/>
      <c r="T34" s="212"/>
      <c r="U34" s="212"/>
      <c r="V34" s="212">
        <f t="shared" si="2"/>
        <v>0</v>
      </c>
      <c r="W34" s="212">
        <f t="shared" si="3"/>
        <v>0</v>
      </c>
      <c r="X34" s="216"/>
      <c r="Y34" s="221"/>
      <c r="Z34" s="219"/>
    </row>
    <row r="35" spans="1:26" s="220" customFormat="1" ht="11.25" hidden="1" customHeight="1" x14ac:dyDescent="0.2">
      <c r="A35" s="216"/>
      <c r="B35" s="216"/>
      <c r="C35" s="217"/>
      <c r="D35" s="216"/>
      <c r="E35" s="216"/>
      <c r="F35" s="218"/>
      <c r="G35" s="212"/>
      <c r="H35" s="212">
        <f t="shared" si="4"/>
        <v>0</v>
      </c>
      <c r="I35" s="212">
        <f t="shared" si="5"/>
        <v>0</v>
      </c>
      <c r="J35" s="212">
        <f t="shared" si="0"/>
        <v>0</v>
      </c>
      <c r="K35" s="212"/>
      <c r="L35" s="212"/>
      <c r="M35" s="213">
        <f t="shared" si="1"/>
        <v>0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2"/>
        <v>0</v>
      </c>
      <c r="W35" s="212">
        <f t="shared" si="3"/>
        <v>0</v>
      </c>
      <c r="X35" s="216"/>
      <c r="Y35" s="221"/>
      <c r="Z35" s="219"/>
    </row>
    <row r="36" spans="1:26" s="220" customFormat="1" ht="11.25" hidden="1" customHeight="1" x14ac:dyDescent="0.2">
      <c r="A36" s="216"/>
      <c r="B36" s="218"/>
      <c r="C36" s="217"/>
      <c r="D36" s="218"/>
      <c r="E36" s="216"/>
      <c r="F36" s="218"/>
      <c r="G36" s="212"/>
      <c r="H36" s="212">
        <f t="shared" si="4"/>
        <v>0</v>
      </c>
      <c r="I36" s="212">
        <f t="shared" si="5"/>
        <v>0</v>
      </c>
      <c r="J36" s="212">
        <f t="shared" si="0"/>
        <v>0</v>
      </c>
      <c r="K36" s="212"/>
      <c r="L36" s="212"/>
      <c r="M36" s="213">
        <f t="shared" si="1"/>
        <v>0</v>
      </c>
      <c r="N36" s="212"/>
      <c r="O36" s="212"/>
      <c r="P36" s="212"/>
      <c r="Q36" s="212"/>
      <c r="R36" s="212"/>
      <c r="S36" s="212"/>
      <c r="T36" s="212"/>
      <c r="U36" s="212"/>
      <c r="V36" s="212">
        <f t="shared" si="2"/>
        <v>0</v>
      </c>
      <c r="W36" s="212">
        <f t="shared" si="3"/>
        <v>0</v>
      </c>
      <c r="X36" s="216"/>
      <c r="Y36" s="221"/>
      <c r="Z36" s="219"/>
    </row>
    <row r="37" spans="1:26" s="220" customFormat="1" ht="11.25" hidden="1" customHeight="1" x14ac:dyDescent="0.2">
      <c r="A37" s="216"/>
      <c r="B37" s="216"/>
      <c r="C37" s="217"/>
      <c r="D37" s="216"/>
      <c r="E37" s="216"/>
      <c r="F37" s="218"/>
      <c r="G37" s="212"/>
      <c r="H37" s="212">
        <f t="shared" si="4"/>
        <v>0</v>
      </c>
      <c r="I37" s="212">
        <f t="shared" si="5"/>
        <v>0</v>
      </c>
      <c r="J37" s="212">
        <f t="shared" si="0"/>
        <v>0</v>
      </c>
      <c r="K37" s="212"/>
      <c r="L37" s="212"/>
      <c r="M37" s="213">
        <f t="shared" si="1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2"/>
        <v>0</v>
      </c>
      <c r="W37" s="212">
        <f t="shared" si="3"/>
        <v>0</v>
      </c>
      <c r="X37" s="216"/>
      <c r="Y37" s="221"/>
      <c r="Z37" s="219"/>
    </row>
    <row r="38" spans="1:26" s="220" customFormat="1" ht="11.25" hidden="1" customHeight="1" x14ac:dyDescent="0.2">
      <c r="A38" s="216"/>
      <c r="B38" s="216"/>
      <c r="C38" s="217"/>
      <c r="D38" s="216"/>
      <c r="E38" s="216"/>
      <c r="F38" s="218"/>
      <c r="G38" s="212"/>
      <c r="H38" s="212">
        <f t="shared" si="4"/>
        <v>0</v>
      </c>
      <c r="I38" s="212">
        <f t="shared" si="5"/>
        <v>0</v>
      </c>
      <c r="J38" s="212">
        <f t="shared" si="0"/>
        <v>0</v>
      </c>
      <c r="K38" s="212"/>
      <c r="L38" s="212"/>
      <c r="M38" s="213">
        <f t="shared" si="1"/>
        <v>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2"/>
        <v>0</v>
      </c>
      <c r="W38" s="212">
        <f t="shared" si="3"/>
        <v>0</v>
      </c>
      <c r="X38" s="216"/>
      <c r="Y38" s="221"/>
      <c r="Z38" s="219"/>
    </row>
    <row r="39" spans="1:26" s="220" customFormat="1" ht="11.25" hidden="1" customHeight="1" x14ac:dyDescent="0.2">
      <c r="A39" s="216"/>
      <c r="B39" s="216"/>
      <c r="C39" s="217"/>
      <c r="D39" s="216"/>
      <c r="E39" s="216"/>
      <c r="F39" s="218"/>
      <c r="G39" s="212"/>
      <c r="H39" s="212">
        <f t="shared" si="4"/>
        <v>0</v>
      </c>
      <c r="I39" s="212">
        <f t="shared" si="5"/>
        <v>0</v>
      </c>
      <c r="J39" s="212">
        <f t="shared" si="0"/>
        <v>0</v>
      </c>
      <c r="K39" s="212"/>
      <c r="L39" s="212"/>
      <c r="M39" s="213">
        <f t="shared" si="1"/>
        <v>0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2"/>
        <v>0</v>
      </c>
      <c r="W39" s="212">
        <f t="shared" si="3"/>
        <v>0</v>
      </c>
      <c r="X39" s="216"/>
      <c r="Y39" s="221"/>
      <c r="Z39" s="219"/>
    </row>
    <row r="40" spans="1:26" s="220" customFormat="1" ht="11.25" hidden="1" customHeight="1" x14ac:dyDescent="0.2">
      <c r="A40" s="216"/>
      <c r="B40" s="218"/>
      <c r="C40" s="217"/>
      <c r="D40" s="218"/>
      <c r="E40" s="216"/>
      <c r="F40" s="218"/>
      <c r="G40" s="212"/>
      <c r="H40" s="212">
        <f t="shared" si="4"/>
        <v>0</v>
      </c>
      <c r="I40" s="212">
        <f t="shared" si="5"/>
        <v>0</v>
      </c>
      <c r="J40" s="212">
        <f t="shared" si="0"/>
        <v>0</v>
      </c>
      <c r="K40" s="212"/>
      <c r="L40" s="212"/>
      <c r="M40" s="213">
        <f t="shared" si="1"/>
        <v>0</v>
      </c>
      <c r="N40" s="212"/>
      <c r="O40" s="212"/>
      <c r="P40" s="212"/>
      <c r="Q40" s="212"/>
      <c r="R40" s="212"/>
      <c r="S40" s="212"/>
      <c r="T40" s="212"/>
      <c r="U40" s="212"/>
      <c r="V40" s="212">
        <f t="shared" si="2"/>
        <v>0</v>
      </c>
      <c r="W40" s="212">
        <f t="shared" si="3"/>
        <v>0</v>
      </c>
      <c r="X40" s="216"/>
      <c r="Y40" s="221"/>
      <c r="Z40" s="219"/>
    </row>
    <row r="41" spans="1:26" s="220" customFormat="1" ht="11.25" hidden="1" customHeight="1" x14ac:dyDescent="0.2">
      <c r="A41" s="216"/>
      <c r="B41" s="216"/>
      <c r="C41" s="217"/>
      <c r="D41" s="216"/>
      <c r="E41" s="216"/>
      <c r="F41" s="218"/>
      <c r="G41" s="212"/>
      <c r="H41" s="212">
        <f t="shared" si="4"/>
        <v>0</v>
      </c>
      <c r="I41" s="212">
        <f t="shared" si="5"/>
        <v>0</v>
      </c>
      <c r="J41" s="212">
        <f t="shared" si="0"/>
        <v>0</v>
      </c>
      <c r="K41" s="212"/>
      <c r="L41" s="212"/>
      <c r="M41" s="213">
        <f t="shared" si="1"/>
        <v>0</v>
      </c>
      <c r="N41" s="212"/>
      <c r="O41" s="212"/>
      <c r="P41" s="212"/>
      <c r="Q41" s="212"/>
      <c r="R41" s="212"/>
      <c r="S41" s="212"/>
      <c r="T41" s="212"/>
      <c r="U41" s="212"/>
      <c r="V41" s="212">
        <f t="shared" si="2"/>
        <v>0</v>
      </c>
      <c r="W41" s="212">
        <f t="shared" si="3"/>
        <v>0</v>
      </c>
      <c r="X41" s="216"/>
      <c r="Y41" s="221"/>
      <c r="Z41" s="219"/>
    </row>
    <row r="42" spans="1:26" s="220" customFormat="1" ht="11.25" hidden="1" customHeight="1" x14ac:dyDescent="0.2">
      <c r="A42" s="216"/>
      <c r="B42" s="216"/>
      <c r="C42" s="217"/>
      <c r="D42" s="216"/>
      <c r="E42" s="216"/>
      <c r="F42" s="218"/>
      <c r="G42" s="212"/>
      <c r="H42" s="212">
        <f t="shared" si="4"/>
        <v>0</v>
      </c>
      <c r="I42" s="212">
        <f t="shared" si="5"/>
        <v>0</v>
      </c>
      <c r="J42" s="212">
        <f t="shared" si="0"/>
        <v>0</v>
      </c>
      <c r="K42" s="212"/>
      <c r="L42" s="212"/>
      <c r="M42" s="213">
        <f t="shared" si="1"/>
        <v>0</v>
      </c>
      <c r="N42" s="212"/>
      <c r="O42" s="212"/>
      <c r="P42" s="212"/>
      <c r="Q42" s="212"/>
      <c r="R42" s="212"/>
      <c r="S42" s="212"/>
      <c r="T42" s="212"/>
      <c r="U42" s="212"/>
      <c r="V42" s="212">
        <f t="shared" si="2"/>
        <v>0</v>
      </c>
      <c r="W42" s="212">
        <f t="shared" si="3"/>
        <v>0</v>
      </c>
      <c r="X42" s="216"/>
      <c r="Y42" s="221"/>
      <c r="Z42" s="219"/>
    </row>
    <row r="43" spans="1:26" s="220" customFormat="1" ht="11.25" hidden="1" customHeight="1" x14ac:dyDescent="0.2">
      <c r="A43" s="216"/>
      <c r="B43" s="216"/>
      <c r="C43" s="217"/>
      <c r="D43" s="216"/>
      <c r="E43" s="216"/>
      <c r="F43" s="218"/>
      <c r="G43" s="212"/>
      <c r="H43" s="212">
        <f t="shared" si="4"/>
        <v>0</v>
      </c>
      <c r="I43" s="212">
        <f t="shared" si="5"/>
        <v>0</v>
      </c>
      <c r="J43" s="212">
        <f t="shared" si="0"/>
        <v>0</v>
      </c>
      <c r="K43" s="212"/>
      <c r="L43" s="212"/>
      <c r="M43" s="213">
        <f t="shared" si="1"/>
        <v>0</v>
      </c>
      <c r="N43" s="212"/>
      <c r="O43" s="212"/>
      <c r="P43" s="212"/>
      <c r="Q43" s="212"/>
      <c r="R43" s="212"/>
      <c r="S43" s="212"/>
      <c r="T43" s="212"/>
      <c r="U43" s="212"/>
      <c r="V43" s="212">
        <f t="shared" si="2"/>
        <v>0</v>
      </c>
      <c r="W43" s="212">
        <f t="shared" si="3"/>
        <v>0</v>
      </c>
      <c r="X43" s="216"/>
      <c r="Y43" s="221"/>
      <c r="Z43" s="219"/>
    </row>
    <row r="44" spans="1:26" s="220" customFormat="1" ht="11.25" hidden="1" customHeight="1" x14ac:dyDescent="0.2">
      <c r="A44" s="216"/>
      <c r="B44" s="216"/>
      <c r="C44" s="217"/>
      <c r="D44" s="216"/>
      <c r="E44" s="216"/>
      <c r="F44" s="218"/>
      <c r="G44" s="212"/>
      <c r="H44" s="212">
        <f t="shared" si="4"/>
        <v>0</v>
      </c>
      <c r="I44" s="212">
        <f t="shared" si="5"/>
        <v>0</v>
      </c>
      <c r="J44" s="212">
        <f t="shared" si="0"/>
        <v>0</v>
      </c>
      <c r="K44" s="212"/>
      <c r="L44" s="212"/>
      <c r="M44" s="213">
        <f t="shared" si="1"/>
        <v>0</v>
      </c>
      <c r="N44" s="212"/>
      <c r="O44" s="212"/>
      <c r="P44" s="212"/>
      <c r="Q44" s="212"/>
      <c r="R44" s="212"/>
      <c r="S44" s="212"/>
      <c r="T44" s="212"/>
      <c r="U44" s="212"/>
      <c r="V44" s="212">
        <f t="shared" si="2"/>
        <v>0</v>
      </c>
      <c r="W44" s="212">
        <f t="shared" si="3"/>
        <v>0</v>
      </c>
      <c r="X44" s="216"/>
      <c r="Y44" s="221"/>
      <c r="Z44" s="219"/>
    </row>
    <row r="45" spans="1:26" s="220" customFormat="1" ht="11.25" hidden="1" customHeight="1" x14ac:dyDescent="0.2">
      <c r="A45" s="216"/>
      <c r="B45" s="216"/>
      <c r="C45" s="217"/>
      <c r="D45" s="216"/>
      <c r="E45" s="216"/>
      <c r="F45" s="218"/>
      <c r="G45" s="212"/>
      <c r="H45" s="212">
        <f t="shared" si="4"/>
        <v>0</v>
      </c>
      <c r="I45" s="212">
        <f t="shared" si="5"/>
        <v>0</v>
      </c>
      <c r="J45" s="212">
        <f t="shared" si="0"/>
        <v>0</v>
      </c>
      <c r="K45" s="212"/>
      <c r="L45" s="212"/>
      <c r="M45" s="213">
        <f t="shared" si="1"/>
        <v>0</v>
      </c>
      <c r="N45" s="212"/>
      <c r="O45" s="212"/>
      <c r="P45" s="212"/>
      <c r="Q45" s="212"/>
      <c r="R45" s="212"/>
      <c r="S45" s="212"/>
      <c r="T45" s="212"/>
      <c r="U45" s="212"/>
      <c r="V45" s="212">
        <f t="shared" si="2"/>
        <v>0</v>
      </c>
      <c r="W45" s="212">
        <f t="shared" si="3"/>
        <v>0</v>
      </c>
      <c r="X45" s="216"/>
      <c r="Y45" s="221"/>
      <c r="Z45" s="219"/>
    </row>
    <row r="46" spans="1:26" s="220" customFormat="1" ht="11.25" hidden="1" customHeight="1" x14ac:dyDescent="0.2">
      <c r="A46" s="216"/>
      <c r="B46" s="216"/>
      <c r="C46" s="217"/>
      <c r="D46" s="216"/>
      <c r="E46" s="216"/>
      <c r="F46" s="218"/>
      <c r="G46" s="212"/>
      <c r="H46" s="212">
        <f t="shared" si="4"/>
        <v>0</v>
      </c>
      <c r="I46" s="212">
        <f t="shared" si="5"/>
        <v>0</v>
      </c>
      <c r="J46" s="212">
        <f t="shared" si="0"/>
        <v>0</v>
      </c>
      <c r="K46" s="212"/>
      <c r="L46" s="212"/>
      <c r="M46" s="213">
        <f t="shared" si="1"/>
        <v>0</v>
      </c>
      <c r="N46" s="212"/>
      <c r="O46" s="212"/>
      <c r="P46" s="212"/>
      <c r="Q46" s="212"/>
      <c r="R46" s="212"/>
      <c r="S46" s="212"/>
      <c r="T46" s="212"/>
      <c r="U46" s="212"/>
      <c r="V46" s="212">
        <f t="shared" si="2"/>
        <v>0</v>
      </c>
      <c r="W46" s="212">
        <f t="shared" si="3"/>
        <v>0</v>
      </c>
      <c r="X46" s="216"/>
      <c r="Y46" s="221"/>
      <c r="Z46" s="219"/>
    </row>
    <row r="47" spans="1:26" s="220" customFormat="1" ht="11.25" hidden="1" customHeight="1" x14ac:dyDescent="0.2">
      <c r="A47" s="216"/>
      <c r="B47" s="216"/>
      <c r="C47" s="217"/>
      <c r="D47" s="216"/>
      <c r="E47" s="216"/>
      <c r="F47" s="218"/>
      <c r="G47" s="212"/>
      <c r="H47" s="212">
        <f t="shared" si="4"/>
        <v>0</v>
      </c>
      <c r="I47" s="212">
        <f t="shared" si="5"/>
        <v>0</v>
      </c>
      <c r="J47" s="212">
        <f t="shared" si="0"/>
        <v>0</v>
      </c>
      <c r="K47" s="212"/>
      <c r="L47" s="212"/>
      <c r="M47" s="213">
        <f t="shared" si="1"/>
        <v>0</v>
      </c>
      <c r="N47" s="212"/>
      <c r="O47" s="212"/>
      <c r="P47" s="212"/>
      <c r="Q47" s="212"/>
      <c r="R47" s="212"/>
      <c r="S47" s="212"/>
      <c r="T47" s="212"/>
      <c r="U47" s="212"/>
      <c r="V47" s="212">
        <f t="shared" si="2"/>
        <v>0</v>
      </c>
      <c r="W47" s="212">
        <f t="shared" si="3"/>
        <v>0</v>
      </c>
      <c r="X47" s="216"/>
      <c r="Y47" s="221"/>
      <c r="Z47" s="219"/>
    </row>
    <row r="48" spans="1:26" s="220" customFormat="1" ht="11.25" hidden="1" customHeight="1" x14ac:dyDescent="0.2">
      <c r="A48" s="216"/>
      <c r="B48" s="218"/>
      <c r="C48" s="217"/>
      <c r="D48" s="218"/>
      <c r="E48" s="216"/>
      <c r="F48" s="218"/>
      <c r="G48" s="212"/>
      <c r="H48" s="212">
        <f t="shared" si="4"/>
        <v>0</v>
      </c>
      <c r="I48" s="212">
        <f t="shared" si="5"/>
        <v>0</v>
      </c>
      <c r="J48" s="212">
        <f t="shared" si="0"/>
        <v>0</v>
      </c>
      <c r="K48" s="212"/>
      <c r="L48" s="212"/>
      <c r="M48" s="213">
        <f t="shared" si="1"/>
        <v>0</v>
      </c>
      <c r="N48" s="212"/>
      <c r="O48" s="212"/>
      <c r="P48" s="212"/>
      <c r="Q48" s="212"/>
      <c r="R48" s="212"/>
      <c r="S48" s="212"/>
      <c r="T48" s="212"/>
      <c r="U48" s="212"/>
      <c r="V48" s="212">
        <f t="shared" si="2"/>
        <v>0</v>
      </c>
      <c r="W48" s="212">
        <f t="shared" si="3"/>
        <v>0</v>
      </c>
      <c r="X48" s="216"/>
      <c r="Y48" s="221"/>
      <c r="Z48" s="219"/>
    </row>
    <row r="49" spans="1:26" s="220" customFormat="1" ht="11.25" hidden="1" customHeight="1" x14ac:dyDescent="0.2">
      <c r="A49" s="216"/>
      <c r="B49" s="218"/>
      <c r="C49" s="217"/>
      <c r="D49" s="218"/>
      <c r="E49" s="216"/>
      <c r="F49" s="218"/>
      <c r="G49" s="212"/>
      <c r="H49" s="212">
        <f t="shared" si="4"/>
        <v>0</v>
      </c>
      <c r="I49" s="212">
        <f t="shared" si="5"/>
        <v>0</v>
      </c>
      <c r="J49" s="212">
        <f t="shared" si="0"/>
        <v>0</v>
      </c>
      <c r="K49" s="212"/>
      <c r="L49" s="212"/>
      <c r="M49" s="213">
        <f t="shared" si="1"/>
        <v>0</v>
      </c>
      <c r="N49" s="212"/>
      <c r="O49" s="212"/>
      <c r="P49" s="212"/>
      <c r="Q49" s="212"/>
      <c r="R49" s="212"/>
      <c r="S49" s="212"/>
      <c r="T49" s="212"/>
      <c r="U49" s="212"/>
      <c r="V49" s="212">
        <f t="shared" si="2"/>
        <v>0</v>
      </c>
      <c r="W49" s="212">
        <f t="shared" si="3"/>
        <v>0</v>
      </c>
      <c r="X49" s="216"/>
      <c r="Y49" s="221"/>
      <c r="Z49" s="219"/>
    </row>
    <row r="50" spans="1:26" s="220" customFormat="1" ht="11.25" hidden="1" customHeight="1" x14ac:dyDescent="0.2">
      <c r="A50" s="216"/>
      <c r="B50" s="216"/>
      <c r="C50" s="217"/>
      <c r="D50" s="216"/>
      <c r="E50" s="216"/>
      <c r="F50" s="218"/>
      <c r="G50" s="212"/>
      <c r="H50" s="212">
        <f t="shared" si="4"/>
        <v>0</v>
      </c>
      <c r="I50" s="212">
        <f t="shared" si="5"/>
        <v>0</v>
      </c>
      <c r="J50" s="212">
        <f t="shared" si="0"/>
        <v>0</v>
      </c>
      <c r="K50" s="212"/>
      <c r="L50" s="212"/>
      <c r="M50" s="213">
        <f t="shared" si="1"/>
        <v>0</v>
      </c>
      <c r="N50" s="212"/>
      <c r="O50" s="212"/>
      <c r="P50" s="212"/>
      <c r="Q50" s="212"/>
      <c r="R50" s="212"/>
      <c r="S50" s="212"/>
      <c r="T50" s="212"/>
      <c r="U50" s="212"/>
      <c r="V50" s="212">
        <f t="shared" si="2"/>
        <v>0</v>
      </c>
      <c r="W50" s="212">
        <f t="shared" si="3"/>
        <v>0</v>
      </c>
      <c r="X50" s="216"/>
      <c r="Y50" s="221"/>
      <c r="Z50" s="219"/>
    </row>
    <row r="51" spans="1:26" s="220" customFormat="1" ht="11.25" hidden="1" customHeight="1" x14ac:dyDescent="0.2">
      <c r="A51" s="216"/>
      <c r="B51" s="216"/>
      <c r="C51" s="217"/>
      <c r="D51" s="216"/>
      <c r="E51" s="216"/>
      <c r="F51" s="218"/>
      <c r="G51" s="212"/>
      <c r="H51" s="212">
        <f t="shared" si="4"/>
        <v>0</v>
      </c>
      <c r="I51" s="212">
        <f t="shared" si="5"/>
        <v>0</v>
      </c>
      <c r="J51" s="212">
        <f t="shared" si="0"/>
        <v>0</v>
      </c>
      <c r="K51" s="212"/>
      <c r="L51" s="212"/>
      <c r="M51" s="213">
        <f t="shared" si="1"/>
        <v>0</v>
      </c>
      <c r="N51" s="212"/>
      <c r="O51" s="212"/>
      <c r="P51" s="212"/>
      <c r="Q51" s="212"/>
      <c r="R51" s="212"/>
      <c r="S51" s="212"/>
      <c r="T51" s="212"/>
      <c r="U51" s="212"/>
      <c r="V51" s="212">
        <f t="shared" si="2"/>
        <v>0</v>
      </c>
      <c r="W51" s="212">
        <f t="shared" si="3"/>
        <v>0</v>
      </c>
      <c r="X51" s="216"/>
      <c r="Y51" s="221"/>
      <c r="Z51" s="219"/>
    </row>
    <row r="52" spans="1:26" s="220" customFormat="1" ht="11.25" hidden="1" customHeight="1" x14ac:dyDescent="0.2">
      <c r="A52" s="216"/>
      <c r="B52" s="218"/>
      <c r="C52" s="217"/>
      <c r="D52" s="218"/>
      <c r="E52" s="216"/>
      <c r="F52" s="218"/>
      <c r="G52" s="212"/>
      <c r="H52" s="212">
        <f t="shared" si="4"/>
        <v>0</v>
      </c>
      <c r="I52" s="212">
        <f t="shared" si="5"/>
        <v>0</v>
      </c>
      <c r="J52" s="212">
        <f t="shared" si="0"/>
        <v>0</v>
      </c>
      <c r="K52" s="212"/>
      <c r="L52" s="212"/>
      <c r="M52" s="213">
        <f t="shared" si="1"/>
        <v>0</v>
      </c>
      <c r="N52" s="212"/>
      <c r="O52" s="212"/>
      <c r="P52" s="212"/>
      <c r="Q52" s="212"/>
      <c r="R52" s="212"/>
      <c r="S52" s="212"/>
      <c r="T52" s="212"/>
      <c r="U52" s="212"/>
      <c r="V52" s="212">
        <f t="shared" si="2"/>
        <v>0</v>
      </c>
      <c r="W52" s="212">
        <f t="shared" si="3"/>
        <v>0</v>
      </c>
      <c r="X52" s="225"/>
      <c r="Y52" s="225"/>
      <c r="Z52" s="225"/>
    </row>
    <row r="53" spans="1:26" s="220" customFormat="1" ht="11.25" hidden="1" customHeight="1" x14ac:dyDescent="0.2">
      <c r="A53" s="216"/>
      <c r="B53" s="216"/>
      <c r="C53" s="217"/>
      <c r="D53" s="216"/>
      <c r="E53" s="216"/>
      <c r="F53" s="218"/>
      <c r="G53" s="212"/>
      <c r="H53" s="212">
        <f t="shared" si="4"/>
        <v>0</v>
      </c>
      <c r="I53" s="212">
        <f t="shared" si="5"/>
        <v>0</v>
      </c>
      <c r="J53" s="212">
        <f t="shared" si="0"/>
        <v>0</v>
      </c>
      <c r="K53" s="212"/>
      <c r="L53" s="212"/>
      <c r="M53" s="213">
        <f t="shared" si="1"/>
        <v>0</v>
      </c>
      <c r="N53" s="212"/>
      <c r="O53" s="212"/>
      <c r="P53" s="212"/>
      <c r="Q53" s="212"/>
      <c r="R53" s="212"/>
      <c r="S53" s="212"/>
      <c r="T53" s="212"/>
      <c r="U53" s="212"/>
      <c r="V53" s="212">
        <f t="shared" si="2"/>
        <v>0</v>
      </c>
      <c r="W53" s="212">
        <f t="shared" si="3"/>
        <v>0</v>
      </c>
      <c r="X53" s="216"/>
      <c r="Y53" s="221"/>
      <c r="Z53" s="219"/>
    </row>
    <row r="54" spans="1:26" s="220" customFormat="1" ht="11.25" hidden="1" customHeight="1" x14ac:dyDescent="0.2">
      <c r="A54" s="216"/>
      <c r="B54" s="216"/>
      <c r="C54" s="217"/>
      <c r="D54" s="216"/>
      <c r="E54" s="216"/>
      <c r="F54" s="218"/>
      <c r="G54" s="212"/>
      <c r="H54" s="212">
        <f t="shared" si="4"/>
        <v>0</v>
      </c>
      <c r="I54" s="212">
        <f t="shared" si="5"/>
        <v>0</v>
      </c>
      <c r="J54" s="212">
        <f t="shared" si="0"/>
        <v>0</v>
      </c>
      <c r="K54" s="212"/>
      <c r="L54" s="212"/>
      <c r="M54" s="213">
        <f t="shared" si="1"/>
        <v>0</v>
      </c>
      <c r="N54" s="212"/>
      <c r="O54" s="212"/>
      <c r="P54" s="212"/>
      <c r="Q54" s="212"/>
      <c r="R54" s="212"/>
      <c r="S54" s="212"/>
      <c r="T54" s="212"/>
      <c r="U54" s="212"/>
      <c r="V54" s="212">
        <f t="shared" si="2"/>
        <v>0</v>
      </c>
      <c r="W54" s="212">
        <f t="shared" si="3"/>
        <v>0</v>
      </c>
      <c r="X54" s="216"/>
      <c r="Y54" s="221"/>
      <c r="Z54" s="219"/>
    </row>
    <row r="55" spans="1:26" s="188" customFormat="1" ht="13.5" thickBot="1" x14ac:dyDescent="0.25">
      <c r="A55" s="129">
        <f>SUBTOTAL(9,A14:A54)</f>
        <v>912</v>
      </c>
      <c r="B55" s="287" t="s">
        <v>26</v>
      </c>
      <c r="C55" s="288"/>
      <c r="D55" s="288"/>
      <c r="E55" s="288"/>
      <c r="F55" s="288"/>
      <c r="G55" s="288"/>
      <c r="H55" s="288"/>
      <c r="I55" s="130">
        <f>J55/A55</f>
        <v>6.3544186046511628</v>
      </c>
      <c r="J55" s="130">
        <f t="shared" ref="J55:W55" si="7">SUBTOTAL(9,J14:J54)</f>
        <v>5795.2297674418605</v>
      </c>
      <c r="K55" s="130">
        <f t="shared" si="7"/>
        <v>0</v>
      </c>
      <c r="L55" s="130">
        <f t="shared" si="7"/>
        <v>0</v>
      </c>
      <c r="M55" s="130">
        <f t="shared" si="7"/>
        <v>5795.2297674418605</v>
      </c>
      <c r="N55" s="130">
        <f t="shared" si="7"/>
        <v>-142.5</v>
      </c>
      <c r="O55" s="130">
        <f t="shared" si="7"/>
        <v>0</v>
      </c>
      <c r="P55" s="130">
        <f t="shared" si="7"/>
        <v>0</v>
      </c>
      <c r="Q55" s="130">
        <f t="shared" si="7"/>
        <v>0</v>
      </c>
      <c r="R55" s="130">
        <f t="shared" si="7"/>
        <v>0</v>
      </c>
      <c r="S55" s="130">
        <f t="shared" si="7"/>
        <v>-31.89</v>
      </c>
      <c r="T55" s="130">
        <f t="shared" si="7"/>
        <v>-57</v>
      </c>
      <c r="U55" s="130">
        <f t="shared" si="7"/>
        <v>0</v>
      </c>
      <c r="V55" s="203">
        <f t="shared" si="7"/>
        <v>-231.39</v>
      </c>
      <c r="W55" s="203">
        <f t="shared" si="7"/>
        <v>5563.8397674418602</v>
      </c>
      <c r="X55" s="295"/>
      <c r="Y55" s="296"/>
      <c r="Z55" s="296"/>
    </row>
    <row r="56" spans="1:26" x14ac:dyDescent="0.25">
      <c r="A56" s="246"/>
      <c r="B56" s="246"/>
      <c r="C56" s="246"/>
      <c r="D56" s="246"/>
      <c r="E56" s="246"/>
      <c r="F56" s="246"/>
      <c r="G56" s="103"/>
      <c r="H56" s="246"/>
      <c r="I56" s="246"/>
      <c r="J56" s="246"/>
      <c r="K56" s="246"/>
      <c r="L56" s="246"/>
      <c r="M56" s="103"/>
      <c r="N56" s="246"/>
      <c r="O56" s="246"/>
      <c r="P56" s="246"/>
      <c r="Q56" s="246"/>
      <c r="R56" s="246"/>
      <c r="S56" s="104"/>
      <c r="T56" s="246"/>
      <c r="U56" s="246"/>
      <c r="V56" s="105"/>
      <c r="W56" s="246"/>
      <c r="X56" s="246"/>
    </row>
    <row r="57" spans="1:26" x14ac:dyDescent="0.25">
      <c r="A57" s="149"/>
      <c r="B57" s="246"/>
      <c r="C57" s="246"/>
      <c r="D57" s="246"/>
      <c r="E57" s="246"/>
      <c r="F57" s="246"/>
      <c r="G57" s="103"/>
      <c r="H57" s="246"/>
      <c r="I57" s="246"/>
      <c r="J57" s="106"/>
      <c r="K57" s="106" t="e">
        <f>+#REF!+#REF!+#REF!+#REF!+#REF!+#REF!+#REF!+#REF!+#REF!+#REF!+#REF!+#REF!+#REF!+#REF!+#REF!+#REF!+#REF!+#REF!+#REF!+#REF!+#REF!</f>
        <v>#REF!</v>
      </c>
      <c r="L57" s="106" t="e">
        <f>+#REF!+#REF!+#REF!+#REF!+#REF!+#REF!+#REF!+#REF!+#REF!+#REF!+#REF!+#REF!+#REF!+#REF!+#REF!+#REF!+#REF!+#REF!+#REF!+#REF!+#REF!</f>
        <v>#REF!</v>
      </c>
      <c r="M57" s="106" t="e">
        <f>+#REF!+#REF!+#REF!+#REF!+#REF!+#REF!+#REF!+#REF!+#REF!+#REF!+#REF!+#REF!+#REF!+#REF!+#REF!+#REF!+#REF!+#REF!+#REF!+#REF!+#REF!</f>
        <v>#REF!</v>
      </c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246"/>
    </row>
    <row r="58" spans="1:26" x14ac:dyDescent="0.25">
      <c r="A58" s="149"/>
      <c r="B58" s="246"/>
      <c r="C58" s="246"/>
      <c r="D58" s="246"/>
      <c r="E58" s="246"/>
      <c r="F58" s="246"/>
      <c r="G58" s="103"/>
      <c r="H58" s="246"/>
      <c r="I58" s="246"/>
      <c r="J58" s="106"/>
      <c r="K58" s="106" t="e">
        <f t="shared" ref="K58:M58" si="8">+K57-K55</f>
        <v>#REF!</v>
      </c>
      <c r="L58" s="106" t="e">
        <f t="shared" si="8"/>
        <v>#REF!</v>
      </c>
      <c r="M58" s="106" t="e">
        <f t="shared" si="8"/>
        <v>#REF!</v>
      </c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246"/>
    </row>
    <row r="59" spans="1:26" x14ac:dyDescent="0.25">
      <c r="A59" s="149"/>
      <c r="B59" s="149"/>
      <c r="C59" s="246"/>
      <c r="D59" s="246"/>
      <c r="E59" s="246"/>
      <c r="F59" s="246"/>
      <c r="G59" s="103"/>
      <c r="H59" s="246"/>
      <c r="I59" s="246"/>
      <c r="J59" s="246"/>
      <c r="K59" s="246"/>
      <c r="L59" s="246"/>
      <c r="M59" s="103"/>
      <c r="N59" s="246"/>
      <c r="O59" s="246"/>
      <c r="P59" s="246"/>
      <c r="Q59" s="246"/>
      <c r="R59" s="246"/>
      <c r="S59" s="104"/>
      <c r="T59" s="246"/>
      <c r="U59" s="246"/>
      <c r="V59" s="105"/>
      <c r="W59" s="246"/>
      <c r="X59" s="246"/>
    </row>
    <row r="60" spans="1:26" x14ac:dyDescent="0.25">
      <c r="A60" s="149"/>
      <c r="B60" s="246"/>
      <c r="C60" s="246"/>
      <c r="D60" s="246"/>
      <c r="E60" s="246"/>
      <c r="F60" s="246"/>
      <c r="G60" s="103"/>
      <c r="H60" s="246"/>
      <c r="I60" s="246"/>
      <c r="J60" s="246"/>
      <c r="K60" s="246"/>
      <c r="L60" s="246"/>
      <c r="M60" s="103"/>
      <c r="N60" s="246"/>
      <c r="O60" s="246"/>
      <c r="P60" s="246"/>
      <c r="Q60" s="246"/>
      <c r="R60" s="246"/>
      <c r="S60" s="104"/>
      <c r="T60" s="246"/>
      <c r="U60" s="246"/>
      <c r="V60" s="105"/>
      <c r="W60" s="246"/>
      <c r="X60" s="246"/>
    </row>
    <row r="61" spans="1:26" x14ac:dyDescent="0.25">
      <c r="A61" s="246"/>
      <c r="B61" s="246"/>
      <c r="C61" s="246"/>
      <c r="D61" s="246"/>
      <c r="E61" s="246"/>
      <c r="F61" s="246"/>
      <c r="G61" s="103"/>
      <c r="H61" s="246"/>
      <c r="I61" s="246"/>
      <c r="J61" s="246"/>
      <c r="K61" s="246"/>
      <c r="L61" s="246"/>
      <c r="M61" s="103"/>
      <c r="N61" s="246"/>
      <c r="O61" s="246"/>
      <c r="P61" s="246"/>
      <c r="Q61" s="246"/>
      <c r="R61" s="246"/>
      <c r="S61" s="104"/>
      <c r="T61" s="246"/>
      <c r="U61" s="246"/>
      <c r="V61" s="105"/>
      <c r="W61" s="246"/>
      <c r="X61" s="246"/>
    </row>
    <row r="62" spans="1:26" x14ac:dyDescent="0.25">
      <c r="A62" s="246"/>
      <c r="B62" s="246"/>
      <c r="C62" s="246"/>
      <c r="D62" s="246"/>
      <c r="E62" s="246"/>
      <c r="F62" s="246"/>
      <c r="G62" s="103"/>
      <c r="H62" s="246"/>
      <c r="I62" s="246"/>
      <c r="J62" s="246"/>
      <c r="K62" s="246"/>
      <c r="L62" s="246"/>
      <c r="M62" s="103"/>
      <c r="N62" s="246"/>
      <c r="O62" s="246"/>
      <c r="P62" s="246"/>
      <c r="Q62" s="246"/>
      <c r="R62" s="246"/>
      <c r="S62" s="104"/>
      <c r="T62" s="246"/>
      <c r="U62" s="246"/>
      <c r="V62" s="105"/>
      <c r="W62" s="246"/>
      <c r="X62" s="246"/>
    </row>
    <row r="63" spans="1:26" x14ac:dyDescent="0.25">
      <c r="A63" s="246"/>
      <c r="B63" s="246"/>
      <c r="C63" s="246"/>
      <c r="D63" s="246"/>
      <c r="E63" s="246"/>
      <c r="F63" s="246"/>
      <c r="G63" s="103"/>
      <c r="H63" s="246"/>
      <c r="I63" s="246"/>
      <c r="J63" s="246"/>
      <c r="K63" s="246"/>
      <c r="L63" s="246"/>
      <c r="M63" s="103"/>
      <c r="N63" s="246"/>
      <c r="O63" s="246"/>
      <c r="P63" s="246"/>
      <c r="Q63" s="246"/>
      <c r="R63" s="246"/>
      <c r="S63" s="104"/>
      <c r="T63" s="246"/>
      <c r="U63" s="246"/>
      <c r="V63" s="105"/>
      <c r="W63" s="246"/>
      <c r="X63" s="246"/>
    </row>
    <row r="64" spans="1:26" x14ac:dyDescent="0.25">
      <c r="A64" s="246"/>
      <c r="B64" s="246"/>
      <c r="C64" s="246"/>
      <c r="D64" s="246"/>
      <c r="E64" s="246"/>
      <c r="F64" s="246"/>
      <c r="G64" s="103"/>
      <c r="H64" s="246"/>
      <c r="I64" s="246"/>
      <c r="J64" s="246"/>
      <c r="K64" s="246"/>
      <c r="L64" s="246"/>
      <c r="M64" s="103"/>
      <c r="N64" s="246"/>
      <c r="O64" s="246"/>
      <c r="P64" s="246"/>
      <c r="Q64" s="246"/>
      <c r="R64" s="246"/>
      <c r="S64" s="104"/>
      <c r="T64" s="246"/>
      <c r="U64" s="246"/>
      <c r="V64" s="105"/>
      <c r="W64" s="246"/>
      <c r="X64" s="246"/>
    </row>
    <row r="65" spans="1:24" x14ac:dyDescent="0.25">
      <c r="A65" s="246"/>
      <c r="B65" s="246"/>
      <c r="C65" s="246"/>
      <c r="D65" s="246"/>
      <c r="E65" s="246"/>
      <c r="F65" s="246"/>
      <c r="G65" s="103"/>
      <c r="H65" s="246"/>
      <c r="I65" s="246"/>
      <c r="J65" s="246"/>
      <c r="K65" s="246"/>
      <c r="L65" s="246"/>
      <c r="M65" s="103"/>
      <c r="N65" s="246"/>
      <c r="O65" s="246"/>
      <c r="P65" s="246"/>
      <c r="Q65" s="246"/>
      <c r="R65" s="246"/>
      <c r="S65" s="104"/>
      <c r="T65" s="246"/>
      <c r="U65" s="246"/>
      <c r="V65" s="105"/>
      <c r="W65" s="246"/>
      <c r="X65" s="246"/>
    </row>
    <row r="66" spans="1:24" x14ac:dyDescent="0.25">
      <c r="A66" s="246"/>
      <c r="B66" s="246"/>
      <c r="C66" s="246"/>
      <c r="D66" s="246"/>
      <c r="E66" s="246"/>
      <c r="F66" s="246"/>
      <c r="G66" s="103"/>
      <c r="H66" s="246"/>
      <c r="I66" s="246"/>
      <c r="J66" s="246"/>
      <c r="K66" s="246"/>
      <c r="L66" s="246"/>
      <c r="M66" s="103"/>
      <c r="N66" s="246"/>
      <c r="O66" s="246"/>
      <c r="P66" s="246"/>
      <c r="Q66" s="246"/>
      <c r="R66" s="246"/>
      <c r="S66" s="104"/>
      <c r="T66" s="246"/>
      <c r="U66" s="246"/>
      <c r="V66" s="105"/>
      <c r="W66" s="246"/>
      <c r="X66" s="246"/>
    </row>
    <row r="67" spans="1:24" x14ac:dyDescent="0.25">
      <c r="A67" s="246"/>
      <c r="B67" s="246"/>
      <c r="C67" s="246"/>
      <c r="D67" s="246"/>
      <c r="E67" s="246"/>
      <c r="F67" s="246"/>
      <c r="G67" s="103"/>
      <c r="H67" s="246"/>
      <c r="I67" s="246"/>
      <c r="J67" s="246"/>
      <c r="K67" s="246"/>
      <c r="L67" s="246"/>
      <c r="M67" s="103"/>
      <c r="N67" s="246"/>
      <c r="O67" s="246"/>
      <c r="P67" s="246"/>
      <c r="Q67" s="246"/>
      <c r="R67" s="246"/>
      <c r="S67" s="104"/>
      <c r="T67" s="246"/>
      <c r="U67" s="246"/>
      <c r="V67" s="105"/>
      <c r="W67" s="246"/>
      <c r="X67" s="246"/>
    </row>
    <row r="68" spans="1:24" x14ac:dyDescent="0.25">
      <c r="A68" s="246"/>
      <c r="B68" s="246"/>
      <c r="C68" s="246"/>
      <c r="D68" s="246"/>
      <c r="E68" s="246"/>
      <c r="F68" s="246"/>
      <c r="G68" s="103"/>
      <c r="H68" s="246"/>
      <c r="I68" s="246"/>
      <c r="J68" s="246"/>
      <c r="K68" s="246"/>
      <c r="L68" s="246"/>
      <c r="M68" s="103"/>
      <c r="N68" s="246"/>
      <c r="O68" s="246"/>
      <c r="P68" s="246"/>
      <c r="Q68" s="246"/>
      <c r="R68" s="246"/>
      <c r="S68" s="104"/>
      <c r="T68" s="246"/>
      <c r="U68" s="246"/>
      <c r="V68" s="105"/>
      <c r="W68" s="246"/>
      <c r="X68" s="246"/>
    </row>
    <row r="69" spans="1:24" x14ac:dyDescent="0.25">
      <c r="A69" s="246"/>
      <c r="B69" s="246"/>
      <c r="C69" s="246"/>
      <c r="D69" s="246"/>
      <c r="E69" s="246"/>
      <c r="F69" s="246"/>
      <c r="G69" s="103"/>
      <c r="H69" s="246"/>
      <c r="I69" s="246"/>
      <c r="J69" s="246"/>
      <c r="K69" s="246"/>
      <c r="L69" s="246"/>
      <c r="M69" s="103"/>
      <c r="N69" s="246"/>
      <c r="O69" s="246"/>
      <c r="P69" s="246"/>
      <c r="Q69" s="246"/>
      <c r="R69" s="246"/>
      <c r="S69" s="104"/>
      <c r="T69" s="246"/>
      <c r="U69" s="246"/>
      <c r="V69" s="105"/>
      <c r="W69" s="246"/>
      <c r="X69" s="246"/>
    </row>
    <row r="70" spans="1:24" x14ac:dyDescent="0.25">
      <c r="A70" s="246"/>
      <c r="B70" s="246"/>
      <c r="C70" s="246"/>
      <c r="D70" s="246"/>
      <c r="E70" s="246"/>
      <c r="F70" s="246"/>
      <c r="G70" s="103"/>
      <c r="H70" s="246"/>
      <c r="I70" s="246"/>
      <c r="J70" s="246"/>
      <c r="K70" s="246"/>
      <c r="L70" s="246"/>
      <c r="M70" s="103"/>
      <c r="N70" s="246"/>
      <c r="O70" s="246"/>
      <c r="P70" s="246"/>
      <c r="Q70" s="246"/>
      <c r="R70" s="246"/>
      <c r="S70" s="104"/>
      <c r="T70" s="246"/>
      <c r="U70" s="246"/>
      <c r="V70" s="105"/>
      <c r="W70" s="246"/>
      <c r="X70" s="246"/>
    </row>
    <row r="71" spans="1:24" x14ac:dyDescent="0.25">
      <c r="A71" s="246"/>
      <c r="B71" s="246"/>
      <c r="C71" s="246"/>
      <c r="D71" s="246"/>
      <c r="E71" s="246"/>
      <c r="F71" s="246"/>
      <c r="G71" s="103"/>
      <c r="H71" s="246"/>
      <c r="I71" s="246"/>
      <c r="J71" s="246"/>
      <c r="K71" s="246"/>
      <c r="L71" s="246"/>
      <c r="M71" s="103"/>
      <c r="N71" s="246"/>
      <c r="O71" s="246"/>
      <c r="P71" s="246"/>
      <c r="Q71" s="246"/>
      <c r="R71" s="246"/>
      <c r="S71" s="104"/>
      <c r="T71" s="246"/>
      <c r="U71" s="246"/>
      <c r="V71" s="105"/>
      <c r="W71" s="246"/>
      <c r="X71" s="246"/>
    </row>
    <row r="72" spans="1:24" x14ac:dyDescent="0.25">
      <c r="A72" s="246"/>
      <c r="B72" s="246"/>
      <c r="C72" s="246"/>
      <c r="D72" s="246"/>
      <c r="E72" s="246"/>
      <c r="F72" s="246"/>
      <c r="G72" s="103"/>
      <c r="H72" s="246"/>
      <c r="I72" s="246"/>
      <c r="J72" s="246"/>
      <c r="K72" s="246"/>
      <c r="L72" s="246"/>
      <c r="M72" s="103"/>
      <c r="N72" s="246"/>
      <c r="O72" s="246"/>
      <c r="P72" s="246"/>
      <c r="Q72" s="246"/>
      <c r="R72" s="246"/>
      <c r="S72" s="104"/>
      <c r="T72" s="246"/>
      <c r="U72" s="246"/>
      <c r="V72" s="105"/>
      <c r="W72" s="246"/>
      <c r="X72" s="246"/>
    </row>
    <row r="73" spans="1:24" x14ac:dyDescent="0.25">
      <c r="A73" s="246"/>
      <c r="B73" s="246"/>
      <c r="C73" s="246"/>
      <c r="D73" s="246"/>
      <c r="E73" s="246"/>
      <c r="F73" s="246"/>
      <c r="G73" s="103"/>
      <c r="H73" s="246"/>
      <c r="I73" s="246"/>
      <c r="J73" s="246"/>
      <c r="K73" s="246"/>
      <c r="L73" s="246"/>
      <c r="M73" s="103"/>
      <c r="N73" s="246"/>
      <c r="O73" s="246"/>
      <c r="P73" s="246"/>
      <c r="Q73" s="246"/>
      <c r="R73" s="246"/>
      <c r="S73" s="104"/>
      <c r="T73" s="246"/>
      <c r="U73" s="246"/>
      <c r="V73" s="105"/>
      <c r="W73" s="246"/>
      <c r="X73" s="246"/>
    </row>
    <row r="74" spans="1:24" x14ac:dyDescent="0.25">
      <c r="A74" s="246"/>
      <c r="B74" s="246"/>
      <c r="C74" s="246"/>
      <c r="D74" s="246"/>
      <c r="E74" s="246"/>
      <c r="F74" s="246"/>
      <c r="G74" s="103"/>
      <c r="H74" s="246"/>
      <c r="I74" s="246"/>
      <c r="J74" s="246"/>
      <c r="K74" s="246"/>
      <c r="L74" s="246"/>
      <c r="M74" s="103"/>
      <c r="N74" s="246"/>
      <c r="O74" s="246"/>
      <c r="P74" s="246"/>
      <c r="Q74" s="246"/>
      <c r="R74" s="246"/>
      <c r="S74" s="104"/>
      <c r="T74" s="246"/>
      <c r="U74" s="246"/>
      <c r="V74" s="105"/>
      <c r="W74" s="246"/>
      <c r="X74" s="246"/>
    </row>
    <row r="75" spans="1:24" x14ac:dyDescent="0.25">
      <c r="A75" s="246"/>
      <c r="B75" s="246"/>
      <c r="C75" s="246"/>
      <c r="D75" s="246"/>
      <c r="E75" s="246"/>
      <c r="F75" s="246"/>
      <c r="G75" s="103"/>
      <c r="H75" s="246"/>
      <c r="I75" s="246"/>
      <c r="J75" s="246"/>
      <c r="K75" s="246"/>
      <c r="L75" s="246"/>
      <c r="M75" s="103"/>
      <c r="N75" s="246"/>
      <c r="O75" s="246"/>
      <c r="P75" s="246"/>
      <c r="Q75" s="246"/>
      <c r="R75" s="246"/>
      <c r="S75" s="104"/>
      <c r="T75" s="246"/>
      <c r="U75" s="246"/>
      <c r="V75" s="105"/>
      <c r="W75" s="246"/>
      <c r="X75" s="246"/>
    </row>
    <row r="76" spans="1:24" x14ac:dyDescent="0.25">
      <c r="A76" s="246"/>
      <c r="B76" s="246"/>
      <c r="C76" s="246"/>
      <c r="D76" s="246"/>
      <c r="E76" s="246"/>
      <c r="F76" s="246"/>
      <c r="G76" s="103"/>
      <c r="H76" s="246"/>
      <c r="I76" s="246"/>
      <c r="J76" s="246"/>
      <c r="K76" s="246"/>
      <c r="L76" s="246"/>
      <c r="M76" s="103"/>
      <c r="N76" s="246"/>
      <c r="O76" s="246"/>
      <c r="P76" s="246"/>
      <c r="Q76" s="246"/>
      <c r="R76" s="246"/>
      <c r="S76" s="104"/>
      <c r="T76" s="246"/>
      <c r="U76" s="246"/>
      <c r="V76" s="105"/>
      <c r="W76" s="246"/>
      <c r="X76" s="246"/>
    </row>
    <row r="77" spans="1:24" x14ac:dyDescent="0.25">
      <c r="A77" s="246"/>
      <c r="B77" s="246"/>
      <c r="C77" s="246"/>
      <c r="D77" s="246"/>
      <c r="E77" s="246"/>
      <c r="F77" s="246"/>
      <c r="G77" s="103"/>
      <c r="H77" s="246"/>
      <c r="I77" s="246"/>
      <c r="J77" s="246"/>
      <c r="K77" s="246"/>
      <c r="L77" s="246"/>
      <c r="M77" s="103"/>
      <c r="N77" s="246"/>
      <c r="O77" s="246"/>
      <c r="P77" s="246"/>
      <c r="Q77" s="246"/>
      <c r="R77" s="246"/>
      <c r="S77" s="104"/>
      <c r="T77" s="246"/>
      <c r="U77" s="246"/>
      <c r="V77" s="105"/>
      <c r="W77" s="246"/>
      <c r="X77" s="246"/>
    </row>
    <row r="78" spans="1:24" x14ac:dyDescent="0.25">
      <c r="A78" s="246"/>
      <c r="B78" s="246"/>
      <c r="C78" s="246"/>
      <c r="D78" s="246"/>
      <c r="E78" s="246"/>
      <c r="F78" s="246"/>
      <c r="G78" s="103"/>
      <c r="H78" s="246"/>
      <c r="I78" s="246"/>
      <c r="J78" s="246"/>
      <c r="K78" s="246"/>
      <c r="L78" s="246"/>
      <c r="M78" s="103"/>
      <c r="N78" s="246"/>
      <c r="O78" s="246"/>
      <c r="P78" s="246"/>
      <c r="Q78" s="246"/>
      <c r="R78" s="246"/>
      <c r="S78" s="104"/>
      <c r="T78" s="246"/>
      <c r="U78" s="246"/>
      <c r="V78" s="105"/>
      <c r="W78" s="246"/>
      <c r="X78" s="246"/>
    </row>
    <row r="79" spans="1:24" x14ac:dyDescent="0.25">
      <c r="A79" s="246"/>
      <c r="B79" s="246"/>
      <c r="C79" s="246"/>
      <c r="D79" s="246"/>
      <c r="E79" s="246"/>
      <c r="F79" s="246"/>
      <c r="G79" s="103"/>
      <c r="H79" s="246"/>
      <c r="I79" s="246"/>
      <c r="J79" s="246"/>
      <c r="K79" s="246"/>
      <c r="L79" s="246"/>
      <c r="M79" s="103"/>
      <c r="N79" s="246"/>
      <c r="O79" s="246"/>
      <c r="P79" s="246"/>
      <c r="Q79" s="246"/>
      <c r="R79" s="246"/>
      <c r="S79" s="104"/>
      <c r="T79" s="246"/>
      <c r="U79" s="246"/>
      <c r="V79" s="105"/>
      <c r="W79" s="246"/>
      <c r="X79" s="246"/>
    </row>
    <row r="80" spans="1:24" x14ac:dyDescent="0.25">
      <c r="A80" s="246"/>
      <c r="B80" s="246"/>
      <c r="C80" s="246"/>
      <c r="D80" s="246"/>
      <c r="E80" s="246"/>
      <c r="F80" s="246"/>
      <c r="G80" s="103"/>
      <c r="H80" s="246"/>
      <c r="I80" s="246"/>
      <c r="J80" s="246"/>
      <c r="K80" s="246"/>
      <c r="L80" s="246"/>
      <c r="M80" s="103"/>
      <c r="N80" s="246"/>
      <c r="O80" s="246"/>
      <c r="P80" s="246"/>
      <c r="Q80" s="246"/>
      <c r="R80" s="246"/>
      <c r="S80" s="104"/>
      <c r="T80" s="246"/>
      <c r="U80" s="246"/>
      <c r="V80" s="105"/>
      <c r="W80" s="246"/>
      <c r="X80" s="246"/>
    </row>
    <row r="81" spans="1:24" x14ac:dyDescent="0.25">
      <c r="A81" s="246"/>
      <c r="B81" s="246"/>
      <c r="C81" s="246"/>
      <c r="D81" s="246"/>
      <c r="E81" s="246"/>
      <c r="F81" s="246"/>
      <c r="G81" s="103"/>
      <c r="H81" s="246"/>
      <c r="I81" s="246"/>
      <c r="J81" s="246"/>
      <c r="K81" s="246"/>
      <c r="L81" s="246"/>
      <c r="M81" s="103"/>
      <c r="N81" s="246"/>
      <c r="O81" s="246"/>
      <c r="P81" s="246"/>
      <c r="Q81" s="246"/>
      <c r="R81" s="246"/>
      <c r="S81" s="104"/>
      <c r="T81" s="246"/>
      <c r="U81" s="246"/>
      <c r="V81" s="105"/>
      <c r="W81" s="246"/>
      <c r="X81" s="246"/>
    </row>
    <row r="82" spans="1:24" x14ac:dyDescent="0.25">
      <c r="A82" s="246"/>
      <c r="B82" s="246"/>
      <c r="C82" s="246"/>
      <c r="D82" s="246"/>
      <c r="E82" s="246"/>
      <c r="F82" s="246"/>
      <c r="G82" s="103"/>
      <c r="H82" s="246"/>
      <c r="I82" s="246"/>
      <c r="J82" s="246"/>
      <c r="K82" s="246"/>
      <c r="L82" s="246"/>
      <c r="M82" s="103"/>
      <c r="N82" s="246"/>
      <c r="O82" s="246"/>
      <c r="P82" s="246"/>
      <c r="Q82" s="246"/>
      <c r="R82" s="246"/>
      <c r="S82" s="104"/>
      <c r="T82" s="246"/>
      <c r="U82" s="246"/>
      <c r="V82" s="105"/>
      <c r="W82" s="246"/>
      <c r="X82" s="246"/>
    </row>
    <row r="83" spans="1:24" x14ac:dyDescent="0.25">
      <c r="A83" s="246"/>
      <c r="B83" s="246"/>
      <c r="C83" s="246"/>
      <c r="D83" s="246"/>
      <c r="E83" s="246"/>
      <c r="F83" s="246"/>
      <c r="G83" s="103"/>
      <c r="H83" s="246"/>
      <c r="I83" s="246"/>
      <c r="J83" s="246"/>
      <c r="K83" s="246"/>
      <c r="L83" s="246"/>
      <c r="M83" s="103"/>
      <c r="N83" s="246"/>
      <c r="O83" s="246"/>
      <c r="P83" s="246"/>
      <c r="Q83" s="246"/>
      <c r="R83" s="246"/>
      <c r="S83" s="104"/>
      <c r="T83" s="246"/>
      <c r="U83" s="246"/>
      <c r="V83" s="105"/>
      <c r="W83" s="246"/>
      <c r="X83" s="246"/>
    </row>
  </sheetData>
  <autoFilter ref="A13:Z54" xr:uid="{06C5A392-10BA-45F4-AA48-B930B3FEA052}">
    <filterColumn colId="1">
      <colorFilter dxfId="4"/>
    </filterColumn>
    <filterColumn colId="3">
      <filters>
        <filter val="SOFIA PINEDA"/>
      </filters>
    </filterColumn>
    <sortState xmlns:xlrd2="http://schemas.microsoft.com/office/spreadsheetml/2017/richdata2" ref="A14:Z54">
      <sortCondition ref="D13:D54"/>
    </sortState>
  </autoFilter>
  <mergeCells count="7">
    <mergeCell ref="X55:Z55"/>
    <mergeCell ref="B5:D5"/>
    <mergeCell ref="B6:D6"/>
    <mergeCell ref="B7:D7"/>
    <mergeCell ref="K12:L12"/>
    <mergeCell ref="N12:O12"/>
    <mergeCell ref="B55:H55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82199-9BAD-4EFB-A731-73AB8E66C1F7}">
  <sheetPr filterMode="1">
    <pageSetUpPr fitToPage="1"/>
  </sheetPr>
  <dimension ref="A1:Z83"/>
  <sheetViews>
    <sheetView showGridLines="0" zoomScale="92" zoomScaleNormal="92" workbookViewId="0">
      <pane ySplit="42255" topLeftCell="A253"/>
      <selection activeCell="A23" sqref="A23:XFD23"/>
      <selection pane="bottomLeft" activeCell="A253" sqref="A253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9"/>
      <c r="N1" s="205" t="s">
        <v>18</v>
      </c>
    </row>
    <row r="2" spans="1:26" ht="15.75" thickBot="1" x14ac:dyDescent="0.3">
      <c r="E2" s="229" t="s">
        <v>72</v>
      </c>
      <c r="F2" s="230" t="s">
        <v>227</v>
      </c>
      <c r="G2" s="231">
        <v>7.2</v>
      </c>
      <c r="H2" s="231">
        <v>0.16744186046511628</v>
      </c>
      <c r="I2" s="231">
        <v>7.2</v>
      </c>
      <c r="J2" s="237">
        <v>44555</v>
      </c>
      <c r="K2" s="208"/>
      <c r="L2" s="206"/>
      <c r="M2" s="210"/>
      <c r="N2" s="238">
        <v>43</v>
      </c>
    </row>
    <row r="3" spans="1:26" ht="15.75" thickBot="1" x14ac:dyDescent="0.3">
      <c r="E3" s="225"/>
      <c r="F3" s="225"/>
      <c r="G3" s="226"/>
      <c r="H3" s="226"/>
      <c r="I3" s="226"/>
      <c r="J3" s="227"/>
      <c r="K3" s="233"/>
      <c r="L3" s="234"/>
      <c r="M3" s="235"/>
      <c r="N3" s="225"/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45"/>
      <c r="C8" s="245"/>
      <c r="D8" s="245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45"/>
      <c r="C9" s="245"/>
      <c r="D9" s="245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45"/>
      <c r="C10" s="245"/>
      <c r="D10" s="245"/>
    </row>
    <row r="11" spans="1:26" ht="15.75" thickBot="1" x14ac:dyDescent="0.3">
      <c r="A11" s="69"/>
      <c r="B11" s="245"/>
      <c r="C11" s="245"/>
      <c r="D11" s="245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48">
        <v>672</v>
      </c>
      <c r="B14" s="248" t="s">
        <v>216</v>
      </c>
      <c r="C14" s="249">
        <v>44552</v>
      </c>
      <c r="D14" s="248" t="s">
        <v>216</v>
      </c>
      <c r="E14" s="248" t="s">
        <v>70</v>
      </c>
      <c r="F14" s="250" t="s">
        <v>159</v>
      </c>
      <c r="G14" s="251">
        <v>6.08</v>
      </c>
      <c r="H14" s="251">
        <f>G14/$H$12</f>
        <v>0.14139534883720931</v>
      </c>
      <c r="I14" s="251">
        <f>+H14*X14</f>
        <v>6.5041860465116281</v>
      </c>
      <c r="J14" s="251">
        <f>+I14*A14</f>
        <v>4370.8130232558142</v>
      </c>
      <c r="K14" s="251"/>
      <c r="L14" s="251"/>
      <c r="M14" s="252">
        <f>SUM(J14:L14)</f>
        <v>4370.8130232558142</v>
      </c>
      <c r="N14" s="251"/>
      <c r="O14" s="251"/>
      <c r="P14" s="251"/>
      <c r="Q14" s="251"/>
      <c r="R14" s="251"/>
      <c r="S14" s="251">
        <v>-575.86</v>
      </c>
      <c r="T14" s="251">
        <f>-J14*1%</f>
        <v>-43.70813023255814</v>
      </c>
      <c r="U14" s="251"/>
      <c r="V14" s="251">
        <f>SUM(N14:U14)</f>
        <v>-619.56813023255813</v>
      </c>
      <c r="W14" s="251">
        <f>+M14+V14-K14-L14</f>
        <v>3751.2448930232558</v>
      </c>
      <c r="X14" s="248">
        <v>46</v>
      </c>
      <c r="Y14" s="253" t="s">
        <v>215</v>
      </c>
      <c r="Z14" s="253" t="s">
        <v>213</v>
      </c>
    </row>
    <row r="15" spans="1:26" s="254" customFormat="1" ht="11.25" hidden="1" customHeight="1" x14ac:dyDescent="0.2">
      <c r="A15" s="248">
        <v>460</v>
      </c>
      <c r="B15" s="248" t="s">
        <v>217</v>
      </c>
      <c r="C15" s="249">
        <v>44552</v>
      </c>
      <c r="D15" s="248" t="s">
        <v>217</v>
      </c>
      <c r="E15" s="248" t="s">
        <v>72</v>
      </c>
      <c r="F15" s="250" t="s">
        <v>159</v>
      </c>
      <c r="G15" s="251">
        <v>5.94</v>
      </c>
      <c r="H15" s="251">
        <f>G15/$H$12</f>
        <v>0.13813953488372094</v>
      </c>
      <c r="I15" s="251">
        <f>+H15*X15</f>
        <v>6.3544186046511628</v>
      </c>
      <c r="J15" s="251">
        <f>+I15*A15</f>
        <v>2923.032558139535</v>
      </c>
      <c r="K15" s="251"/>
      <c r="L15" s="251"/>
      <c r="M15" s="252">
        <f>SUM(J15:L15)</f>
        <v>2923.032558139535</v>
      </c>
      <c r="N15" s="251"/>
      <c r="O15" s="251"/>
      <c r="P15" s="251"/>
      <c r="Q15" s="251"/>
      <c r="R15" s="251"/>
      <c r="S15" s="251">
        <v>-342.1</v>
      </c>
      <c r="T15" s="251">
        <f>-J15*1%</f>
        <v>-29.230325581395352</v>
      </c>
      <c r="U15" s="251"/>
      <c r="V15" s="251">
        <f>SUM(N15:U15)</f>
        <v>-371.33032558139536</v>
      </c>
      <c r="W15" s="251">
        <f>+M15+V15-K15-L15</f>
        <v>2551.7022325581397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48">
        <v>864</v>
      </c>
      <c r="B16" s="248" t="s">
        <v>176</v>
      </c>
      <c r="C16" s="249">
        <v>44551</v>
      </c>
      <c r="D16" s="248" t="s">
        <v>176</v>
      </c>
      <c r="E16" s="248" t="s">
        <v>72</v>
      </c>
      <c r="F16" s="250" t="s">
        <v>159</v>
      </c>
      <c r="G16" s="251">
        <v>6</v>
      </c>
      <c r="H16" s="251">
        <f>G16/$H$12</f>
        <v>0.13953488372093023</v>
      </c>
      <c r="I16" s="251">
        <f>+H16*X16</f>
        <v>6.4186046511627906</v>
      </c>
      <c r="J16" s="251">
        <f t="shared" ref="J16:J54" si="0">+I16*A16</f>
        <v>5545.6744186046508</v>
      </c>
      <c r="K16" s="251"/>
      <c r="L16" s="251"/>
      <c r="M16" s="252">
        <f t="shared" ref="M16:M54" si="1">SUM(J16:L16)</f>
        <v>5545.6744186046508</v>
      </c>
      <c r="N16" s="251">
        <v>-71.25</v>
      </c>
      <c r="O16" s="251"/>
      <c r="P16" s="251"/>
      <c r="Q16" s="251"/>
      <c r="R16" s="251"/>
      <c r="S16" s="251">
        <v>25.81</v>
      </c>
      <c r="T16" s="251">
        <f>-(864*6.25)*1%</f>
        <v>-54</v>
      </c>
      <c r="U16" s="251"/>
      <c r="V16" s="251">
        <f t="shared" ref="V16:V54" si="2">SUM(N16:U16)</f>
        <v>-99.44</v>
      </c>
      <c r="W16" s="251">
        <f t="shared" ref="W16:W54" si="3">+M16+V16-K16-L16</f>
        <v>5446.2344186046512</v>
      </c>
      <c r="X16" s="248">
        <v>46</v>
      </c>
      <c r="Y16" s="253" t="s">
        <v>215</v>
      </c>
      <c r="Z16" s="253" t="s">
        <v>218</v>
      </c>
    </row>
    <row r="17" spans="1:26" s="220" customFormat="1" ht="11.25" hidden="1" customHeight="1" x14ac:dyDescent="0.2">
      <c r="A17" s="216">
        <v>96</v>
      </c>
      <c r="B17" s="216" t="s">
        <v>219</v>
      </c>
      <c r="C17" s="217">
        <v>44555</v>
      </c>
      <c r="D17" s="216" t="s">
        <v>219</v>
      </c>
      <c r="E17" s="216" t="s">
        <v>72</v>
      </c>
      <c r="F17" s="218" t="s">
        <v>159</v>
      </c>
      <c r="G17" s="212">
        <v>7.01</v>
      </c>
      <c r="H17" s="212">
        <f t="shared" ref="H17:H54" si="4">G17/$H$12</f>
        <v>0.16302325581395349</v>
      </c>
      <c r="I17" s="212">
        <f t="shared" ref="I17:I54" si="5">+H17*X17</f>
        <v>7.4990697674418607</v>
      </c>
      <c r="J17" s="212">
        <f t="shared" si="0"/>
        <v>719.91069767441866</v>
      </c>
      <c r="K17" s="212"/>
      <c r="L17" s="212"/>
      <c r="M17" s="213">
        <f t="shared" si="1"/>
        <v>719.91069767441866</v>
      </c>
      <c r="N17" s="212"/>
      <c r="O17" s="212"/>
      <c r="P17" s="212"/>
      <c r="Q17" s="212"/>
      <c r="R17" s="212"/>
      <c r="S17" s="212">
        <v>-30.16</v>
      </c>
      <c r="T17" s="212">
        <f>-J17*1%</f>
        <v>-7.1991069767441864</v>
      </c>
      <c r="U17" s="212"/>
      <c r="V17" s="212">
        <f t="shared" si="2"/>
        <v>-37.359106976744187</v>
      </c>
      <c r="W17" s="212">
        <f t="shared" si="3"/>
        <v>682.55159069767444</v>
      </c>
      <c r="X17" s="216">
        <v>46</v>
      </c>
      <c r="Y17" s="219" t="s">
        <v>215</v>
      </c>
      <c r="Z17" s="219" t="s">
        <v>220</v>
      </c>
    </row>
    <row r="18" spans="1:26" s="220" customFormat="1" ht="11.25" hidden="1" customHeight="1" x14ac:dyDescent="0.2">
      <c r="A18" s="216">
        <v>144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4"/>
        <v>0.16302325581395349</v>
      </c>
      <c r="I18" s="212">
        <f t="shared" si="5"/>
        <v>7.4990697674418607</v>
      </c>
      <c r="J18" s="212">
        <f t="shared" si="0"/>
        <v>1079.8660465116279</v>
      </c>
      <c r="K18" s="212"/>
      <c r="L18" s="212"/>
      <c r="M18" s="213">
        <f t="shared" si="1"/>
        <v>1079.8660465116279</v>
      </c>
      <c r="N18" s="212"/>
      <c r="O18" s="212"/>
      <c r="P18" s="212"/>
      <c r="Q18" s="212"/>
      <c r="R18" s="212"/>
      <c r="S18" s="212"/>
      <c r="T18" s="212">
        <f t="shared" ref="T18:T19" si="6">-J18*1%</f>
        <v>-10.79866046511628</v>
      </c>
      <c r="U18" s="212"/>
      <c r="V18" s="212">
        <f t="shared" si="2"/>
        <v>-10.79866046511628</v>
      </c>
      <c r="W18" s="212">
        <f t="shared" si="3"/>
        <v>1069.0673860465117</v>
      </c>
      <c r="X18" s="216">
        <v>46</v>
      </c>
      <c r="Y18" s="219" t="s">
        <v>215</v>
      </c>
      <c r="Z18" s="219" t="s">
        <v>221</v>
      </c>
    </row>
    <row r="19" spans="1:26" s="220" customFormat="1" ht="11.25" hidden="1" customHeight="1" x14ac:dyDescent="0.2">
      <c r="A19" s="216">
        <v>672</v>
      </c>
      <c r="B19" s="216" t="s">
        <v>219</v>
      </c>
      <c r="C19" s="217">
        <v>44555</v>
      </c>
      <c r="D19" s="216" t="s">
        <v>219</v>
      </c>
      <c r="E19" s="216" t="s">
        <v>70</v>
      </c>
      <c r="F19" s="218" t="s">
        <v>159</v>
      </c>
      <c r="G19" s="212">
        <v>7.01</v>
      </c>
      <c r="H19" s="212">
        <f t="shared" si="4"/>
        <v>0.16302325581395349</v>
      </c>
      <c r="I19" s="212">
        <f t="shared" si="5"/>
        <v>7.4990697674418607</v>
      </c>
      <c r="J19" s="212">
        <f t="shared" si="0"/>
        <v>5039.3748837209305</v>
      </c>
      <c r="K19" s="212"/>
      <c r="L19" s="212"/>
      <c r="M19" s="213">
        <f t="shared" si="1"/>
        <v>5039.3748837209305</v>
      </c>
      <c r="N19" s="212"/>
      <c r="O19" s="212"/>
      <c r="P19" s="212"/>
      <c r="Q19" s="212"/>
      <c r="R19" s="212"/>
      <c r="S19" s="212"/>
      <c r="T19" s="212">
        <f t="shared" si="6"/>
        <v>-50.393748837209309</v>
      </c>
      <c r="U19" s="212"/>
      <c r="V19" s="212">
        <f t="shared" si="2"/>
        <v>-50.393748837209309</v>
      </c>
      <c r="W19" s="212">
        <f t="shared" si="3"/>
        <v>4988.9811348837211</v>
      </c>
      <c r="X19" s="216">
        <v>46</v>
      </c>
      <c r="Y19" s="219" t="s">
        <v>215</v>
      </c>
      <c r="Z19" s="219" t="s">
        <v>222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4"/>
        <v>0.17395348837209304</v>
      </c>
      <c r="I20" s="212">
        <f t="shared" si="5"/>
        <v>8.0018604651162804</v>
      </c>
      <c r="J20" s="212">
        <f t="shared" si="0"/>
        <v>5761.3395348837221</v>
      </c>
      <c r="K20" s="212"/>
      <c r="L20" s="212"/>
      <c r="M20" s="213">
        <f t="shared" si="1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/>
      <c r="V20" s="212">
        <f t="shared" si="2"/>
        <v>-118.83339534883723</v>
      </c>
      <c r="W20" s="212">
        <f t="shared" si="3"/>
        <v>5642.5061395348848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4"/>
        <v>0.17906976744186046</v>
      </c>
      <c r="I21" s="212">
        <f t="shared" si="5"/>
        <v>7.6999999999999993</v>
      </c>
      <c r="J21" s="212">
        <f t="shared" si="0"/>
        <v>1139.5999999999999</v>
      </c>
      <c r="K21" s="212"/>
      <c r="L21" s="212"/>
      <c r="M21" s="213">
        <f t="shared" si="1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2"/>
        <v>-11.395999999999999</v>
      </c>
      <c r="W21" s="212">
        <f t="shared" si="3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16">
        <v>600</v>
      </c>
      <c r="B22" s="216" t="s">
        <v>224</v>
      </c>
      <c r="C22" s="217">
        <v>44555</v>
      </c>
      <c r="D22" s="216" t="s">
        <v>225</v>
      </c>
      <c r="E22" s="216" t="s">
        <v>72</v>
      </c>
      <c r="F22" s="218" t="s">
        <v>159</v>
      </c>
      <c r="G22" s="212">
        <v>7.5</v>
      </c>
      <c r="H22" s="212">
        <f t="shared" si="4"/>
        <v>0.1744186046511628</v>
      </c>
      <c r="I22" s="212">
        <f t="shared" si="5"/>
        <v>7.5</v>
      </c>
      <c r="J22" s="212">
        <f t="shared" si="0"/>
        <v>4500</v>
      </c>
      <c r="K22" s="212"/>
      <c r="L22" s="212"/>
      <c r="M22" s="213">
        <f t="shared" si="1"/>
        <v>4500</v>
      </c>
      <c r="N22" s="212"/>
      <c r="O22" s="212"/>
      <c r="P22" s="212"/>
      <c r="Q22" s="212"/>
      <c r="R22" s="212"/>
      <c r="S22" s="212">
        <v>-27.7</v>
      </c>
      <c r="T22" s="212">
        <f>-J22*1%</f>
        <v>-45</v>
      </c>
      <c r="U22" s="216"/>
      <c r="V22" s="212">
        <f t="shared" si="2"/>
        <v>-72.7</v>
      </c>
      <c r="W22" s="212">
        <f t="shared" si="3"/>
        <v>4427.3</v>
      </c>
      <c r="X22" s="216">
        <v>43</v>
      </c>
      <c r="Y22" s="219" t="s">
        <v>215</v>
      </c>
      <c r="Z22" s="219" t="s">
        <v>223</v>
      </c>
    </row>
    <row r="23" spans="1:26" s="220" customFormat="1" ht="11.25" customHeight="1" x14ac:dyDescent="0.2">
      <c r="A23" s="216">
        <v>300</v>
      </c>
      <c r="B23" s="216" t="s">
        <v>226</v>
      </c>
      <c r="C23" s="217">
        <v>44555</v>
      </c>
      <c r="D23" s="216" t="s">
        <v>227</v>
      </c>
      <c r="E23" s="216" t="s">
        <v>72</v>
      </c>
      <c r="F23" s="218" t="s">
        <v>159</v>
      </c>
      <c r="G23" s="212">
        <v>7.2</v>
      </c>
      <c r="H23" s="212">
        <f t="shared" si="4"/>
        <v>0.16744186046511628</v>
      </c>
      <c r="I23" s="212">
        <f t="shared" si="5"/>
        <v>7.2</v>
      </c>
      <c r="J23" s="212">
        <f t="shared" si="0"/>
        <v>2160</v>
      </c>
      <c r="K23" s="212"/>
      <c r="L23" s="212"/>
      <c r="M23" s="213">
        <f t="shared" si="1"/>
        <v>2160</v>
      </c>
      <c r="N23" s="212">
        <v>-71.25</v>
      </c>
      <c r="O23" s="212"/>
      <c r="P23" s="212"/>
      <c r="Q23" s="212"/>
      <c r="R23" s="212"/>
      <c r="S23" s="212">
        <v>-14.25</v>
      </c>
      <c r="T23" s="212">
        <f>-J23*1%</f>
        <v>-21.6</v>
      </c>
      <c r="U23" s="212"/>
      <c r="V23" s="212">
        <f t="shared" si="2"/>
        <v>-107.1</v>
      </c>
      <c r="W23" s="212">
        <f t="shared" si="3"/>
        <v>2052.9</v>
      </c>
      <c r="X23" s="216">
        <v>43</v>
      </c>
      <c r="Y23" s="219" t="s">
        <v>215</v>
      </c>
      <c r="Z23" s="219" t="s">
        <v>223</v>
      </c>
    </row>
    <row r="24" spans="1:26" s="220" customFormat="1" ht="11.25" hidden="1" customHeight="1" x14ac:dyDescent="0.2">
      <c r="A24" s="216"/>
      <c r="B24" s="216"/>
      <c r="C24" s="217"/>
      <c r="D24" s="216"/>
      <c r="E24" s="216"/>
      <c r="F24" s="218"/>
      <c r="G24" s="212"/>
      <c r="H24" s="212">
        <f t="shared" si="4"/>
        <v>0</v>
      </c>
      <c r="I24" s="212">
        <f t="shared" si="5"/>
        <v>0</v>
      </c>
      <c r="J24" s="212">
        <f t="shared" si="0"/>
        <v>0</v>
      </c>
      <c r="K24" s="212"/>
      <c r="L24" s="212"/>
      <c r="M24" s="213">
        <f t="shared" si="1"/>
        <v>0</v>
      </c>
      <c r="N24" s="212"/>
      <c r="O24" s="212"/>
      <c r="P24" s="212"/>
      <c r="Q24" s="212"/>
      <c r="R24" s="212"/>
      <c r="S24" s="212"/>
      <c r="T24" s="212"/>
      <c r="U24" s="212"/>
      <c r="V24" s="212">
        <f t="shared" si="2"/>
        <v>0</v>
      </c>
      <c r="W24" s="212">
        <f t="shared" si="3"/>
        <v>0</v>
      </c>
      <c r="X24" s="216"/>
      <c r="Y24" s="221"/>
      <c r="Z24" s="219"/>
    </row>
    <row r="25" spans="1:26" s="220" customFormat="1" ht="11.25" hidden="1" customHeight="1" x14ac:dyDescent="0.2">
      <c r="A25" s="216"/>
      <c r="B25" s="216"/>
      <c r="C25" s="217"/>
      <c r="D25" s="216"/>
      <c r="E25" s="216"/>
      <c r="F25" s="218"/>
      <c r="G25" s="212"/>
      <c r="H25" s="212">
        <f t="shared" si="4"/>
        <v>0</v>
      </c>
      <c r="I25" s="212">
        <f t="shared" si="5"/>
        <v>0</v>
      </c>
      <c r="J25" s="212">
        <f t="shared" si="0"/>
        <v>0</v>
      </c>
      <c r="K25" s="212"/>
      <c r="L25" s="212"/>
      <c r="M25" s="213">
        <f t="shared" si="1"/>
        <v>0</v>
      </c>
      <c r="N25" s="212"/>
      <c r="O25" s="212"/>
      <c r="P25" s="212"/>
      <c r="Q25" s="212"/>
      <c r="R25" s="212"/>
      <c r="S25" s="212"/>
      <c r="T25" s="212"/>
      <c r="U25" s="212"/>
      <c r="V25" s="212">
        <f t="shared" si="2"/>
        <v>0</v>
      </c>
      <c r="W25" s="212">
        <f t="shared" si="3"/>
        <v>0</v>
      </c>
      <c r="X25" s="216"/>
      <c r="Y25" s="221"/>
      <c r="Z25" s="219"/>
    </row>
    <row r="26" spans="1:26" s="220" customFormat="1" ht="11.25" hidden="1" customHeight="1" x14ac:dyDescent="0.2">
      <c r="A26" s="216"/>
      <c r="B26" s="216"/>
      <c r="C26" s="217"/>
      <c r="D26" s="216"/>
      <c r="E26" s="216"/>
      <c r="F26" s="218"/>
      <c r="G26" s="212"/>
      <c r="H26" s="212">
        <f t="shared" si="4"/>
        <v>0</v>
      </c>
      <c r="I26" s="212">
        <f t="shared" si="5"/>
        <v>0</v>
      </c>
      <c r="J26" s="212">
        <f t="shared" si="0"/>
        <v>0</v>
      </c>
      <c r="K26" s="212"/>
      <c r="L26" s="212"/>
      <c r="M26" s="213">
        <f t="shared" si="1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2"/>
        <v>0</v>
      </c>
      <c r="W26" s="212">
        <f t="shared" si="3"/>
        <v>0</v>
      </c>
      <c r="X26" s="216"/>
      <c r="Y26" s="221"/>
      <c r="Z26" s="219"/>
    </row>
    <row r="27" spans="1:26" s="220" customFormat="1" ht="11.25" hidden="1" customHeight="1" x14ac:dyDescent="0.2">
      <c r="A27" s="216"/>
      <c r="B27" s="216"/>
      <c r="C27" s="217"/>
      <c r="D27" s="216"/>
      <c r="E27" s="216"/>
      <c r="F27" s="218"/>
      <c r="G27" s="212"/>
      <c r="H27" s="212">
        <f t="shared" si="4"/>
        <v>0</v>
      </c>
      <c r="I27" s="212">
        <f t="shared" si="5"/>
        <v>0</v>
      </c>
      <c r="J27" s="212">
        <f t="shared" si="0"/>
        <v>0</v>
      </c>
      <c r="K27" s="212"/>
      <c r="L27" s="212"/>
      <c r="M27" s="213">
        <f t="shared" si="1"/>
        <v>0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2"/>
        <v>0</v>
      </c>
      <c r="W27" s="212">
        <f t="shared" si="3"/>
        <v>0</v>
      </c>
      <c r="X27" s="216"/>
      <c r="Y27" s="221"/>
      <c r="Z27" s="219"/>
    </row>
    <row r="28" spans="1:26" s="220" customFormat="1" ht="11.25" hidden="1" customHeight="1" x14ac:dyDescent="0.2">
      <c r="A28" s="216"/>
      <c r="B28" s="218"/>
      <c r="C28" s="217"/>
      <c r="D28" s="218"/>
      <c r="E28" s="216"/>
      <c r="F28" s="218"/>
      <c r="G28" s="212"/>
      <c r="H28" s="212">
        <f t="shared" si="4"/>
        <v>0</v>
      </c>
      <c r="I28" s="212">
        <f t="shared" si="5"/>
        <v>0</v>
      </c>
      <c r="J28" s="212">
        <f t="shared" si="0"/>
        <v>0</v>
      </c>
      <c r="K28" s="212"/>
      <c r="L28" s="212"/>
      <c r="M28" s="213">
        <f t="shared" si="1"/>
        <v>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2"/>
        <v>0</v>
      </c>
      <c r="W28" s="212">
        <f t="shared" si="3"/>
        <v>0</v>
      </c>
      <c r="X28" s="216"/>
      <c r="Y28" s="221"/>
      <c r="Z28" s="219"/>
    </row>
    <row r="29" spans="1:26" s="220" customFormat="1" ht="11.25" hidden="1" customHeight="1" x14ac:dyDescent="0.2">
      <c r="A29" s="216"/>
      <c r="B29" s="216"/>
      <c r="C29" s="217"/>
      <c r="D29" s="216"/>
      <c r="E29" s="216"/>
      <c r="F29" s="218"/>
      <c r="G29" s="212"/>
      <c r="H29" s="212">
        <f t="shared" si="4"/>
        <v>0</v>
      </c>
      <c r="I29" s="212">
        <f t="shared" si="5"/>
        <v>0</v>
      </c>
      <c r="J29" s="212">
        <f t="shared" si="0"/>
        <v>0</v>
      </c>
      <c r="K29" s="212"/>
      <c r="L29" s="212"/>
      <c r="M29" s="213">
        <f t="shared" si="1"/>
        <v>0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2"/>
        <v>0</v>
      </c>
      <c r="W29" s="212">
        <f t="shared" si="3"/>
        <v>0</v>
      </c>
      <c r="X29" s="216"/>
      <c r="Y29" s="221"/>
      <c r="Z29" s="219"/>
    </row>
    <row r="30" spans="1:26" s="220" customFormat="1" ht="11.25" hidden="1" customHeight="1" x14ac:dyDescent="0.2">
      <c r="A30" s="216"/>
      <c r="B30" s="216"/>
      <c r="C30" s="217"/>
      <c r="D30" s="216"/>
      <c r="E30" s="216"/>
      <c r="F30" s="218"/>
      <c r="G30" s="212"/>
      <c r="H30" s="212">
        <f t="shared" si="4"/>
        <v>0</v>
      </c>
      <c r="I30" s="212">
        <f t="shared" si="5"/>
        <v>0</v>
      </c>
      <c r="J30" s="212">
        <f t="shared" si="0"/>
        <v>0</v>
      </c>
      <c r="K30" s="212"/>
      <c r="L30" s="212"/>
      <c r="M30" s="213">
        <f t="shared" si="1"/>
        <v>0</v>
      </c>
      <c r="N30" s="212"/>
      <c r="O30" s="212"/>
      <c r="P30" s="212"/>
      <c r="Q30" s="212"/>
      <c r="R30" s="212"/>
      <c r="S30" s="212"/>
      <c r="T30" s="212"/>
      <c r="U30" s="212"/>
      <c r="V30" s="212">
        <f t="shared" si="2"/>
        <v>0</v>
      </c>
      <c r="W30" s="212">
        <f t="shared" si="3"/>
        <v>0</v>
      </c>
      <c r="X30" s="216"/>
      <c r="Y30" s="221"/>
      <c r="Z30" s="219"/>
    </row>
    <row r="31" spans="1:26" s="220" customFormat="1" ht="11.25" hidden="1" customHeight="1" x14ac:dyDescent="0.2">
      <c r="A31" s="216"/>
      <c r="B31" s="216"/>
      <c r="C31" s="217"/>
      <c r="D31" s="216"/>
      <c r="E31" s="216"/>
      <c r="F31" s="218"/>
      <c r="G31" s="212"/>
      <c r="H31" s="212">
        <f t="shared" si="4"/>
        <v>0</v>
      </c>
      <c r="I31" s="212">
        <f t="shared" si="5"/>
        <v>0</v>
      </c>
      <c r="J31" s="212">
        <f t="shared" si="0"/>
        <v>0</v>
      </c>
      <c r="K31" s="212"/>
      <c r="L31" s="212"/>
      <c r="M31" s="213">
        <f t="shared" si="1"/>
        <v>0</v>
      </c>
      <c r="N31" s="212"/>
      <c r="O31" s="212"/>
      <c r="P31" s="212"/>
      <c r="Q31" s="212"/>
      <c r="R31" s="212"/>
      <c r="S31" s="212"/>
      <c r="T31" s="212"/>
      <c r="U31" s="212"/>
      <c r="V31" s="212">
        <f t="shared" si="2"/>
        <v>0</v>
      </c>
      <c r="W31" s="212">
        <f t="shared" si="3"/>
        <v>0</v>
      </c>
      <c r="X31" s="216"/>
      <c r="Y31" s="221"/>
      <c r="Z31" s="219"/>
    </row>
    <row r="32" spans="1:26" s="220" customFormat="1" ht="11.25" hidden="1" customHeight="1" x14ac:dyDescent="0.2">
      <c r="A32" s="216"/>
      <c r="B32" s="216"/>
      <c r="C32" s="217"/>
      <c r="D32" s="216"/>
      <c r="E32" s="216"/>
      <c r="F32" s="218"/>
      <c r="G32" s="212"/>
      <c r="H32" s="212">
        <f t="shared" si="4"/>
        <v>0</v>
      </c>
      <c r="I32" s="212">
        <f t="shared" si="5"/>
        <v>0</v>
      </c>
      <c r="J32" s="212">
        <f t="shared" si="0"/>
        <v>0</v>
      </c>
      <c r="K32" s="212"/>
      <c r="L32" s="212"/>
      <c r="M32" s="213">
        <f t="shared" si="1"/>
        <v>0</v>
      </c>
      <c r="N32" s="212"/>
      <c r="O32" s="212"/>
      <c r="P32" s="212"/>
      <c r="Q32" s="212"/>
      <c r="R32" s="212"/>
      <c r="S32" s="212"/>
      <c r="T32" s="212"/>
      <c r="U32" s="212"/>
      <c r="V32" s="212">
        <f t="shared" si="2"/>
        <v>0</v>
      </c>
      <c r="W32" s="212">
        <f t="shared" si="3"/>
        <v>0</v>
      </c>
      <c r="X32" s="216"/>
      <c r="Y32" s="221"/>
      <c r="Z32" s="219"/>
    </row>
    <row r="33" spans="1:26" s="220" customFormat="1" ht="11.25" hidden="1" customHeight="1" x14ac:dyDescent="0.2">
      <c r="A33" s="216"/>
      <c r="B33" s="216"/>
      <c r="C33" s="217"/>
      <c r="D33" s="216"/>
      <c r="E33" s="216"/>
      <c r="F33" s="218"/>
      <c r="G33" s="212"/>
      <c r="H33" s="212">
        <f t="shared" si="4"/>
        <v>0</v>
      </c>
      <c r="I33" s="212">
        <f t="shared" si="5"/>
        <v>0</v>
      </c>
      <c r="J33" s="212">
        <f t="shared" si="0"/>
        <v>0</v>
      </c>
      <c r="K33" s="212"/>
      <c r="L33" s="212"/>
      <c r="M33" s="213">
        <f t="shared" si="1"/>
        <v>0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2"/>
        <v>0</v>
      </c>
      <c r="W33" s="212">
        <f t="shared" si="3"/>
        <v>0</v>
      </c>
      <c r="X33" s="216"/>
      <c r="Y33" s="221"/>
      <c r="Z33" s="219"/>
    </row>
    <row r="34" spans="1:26" s="220" customFormat="1" ht="11.25" hidden="1" customHeight="1" x14ac:dyDescent="0.2">
      <c r="A34" s="216"/>
      <c r="B34" s="216"/>
      <c r="C34" s="217"/>
      <c r="D34" s="216"/>
      <c r="E34" s="216"/>
      <c r="F34" s="218"/>
      <c r="G34" s="212"/>
      <c r="H34" s="212">
        <f t="shared" si="4"/>
        <v>0</v>
      </c>
      <c r="I34" s="212">
        <f t="shared" si="5"/>
        <v>0</v>
      </c>
      <c r="J34" s="212">
        <f t="shared" si="0"/>
        <v>0</v>
      </c>
      <c r="K34" s="212"/>
      <c r="L34" s="212"/>
      <c r="M34" s="213">
        <f t="shared" si="1"/>
        <v>0</v>
      </c>
      <c r="N34" s="212"/>
      <c r="O34" s="212"/>
      <c r="P34" s="212"/>
      <c r="Q34" s="212"/>
      <c r="R34" s="212"/>
      <c r="S34" s="212"/>
      <c r="T34" s="212"/>
      <c r="U34" s="212"/>
      <c r="V34" s="212">
        <f t="shared" si="2"/>
        <v>0</v>
      </c>
      <c r="W34" s="212">
        <f t="shared" si="3"/>
        <v>0</v>
      </c>
      <c r="X34" s="216"/>
      <c r="Y34" s="221"/>
      <c r="Z34" s="219"/>
    </row>
    <row r="35" spans="1:26" s="220" customFormat="1" ht="11.25" hidden="1" customHeight="1" x14ac:dyDescent="0.2">
      <c r="A35" s="216"/>
      <c r="B35" s="216"/>
      <c r="C35" s="217"/>
      <c r="D35" s="216"/>
      <c r="E35" s="216"/>
      <c r="F35" s="218"/>
      <c r="G35" s="212"/>
      <c r="H35" s="212">
        <f t="shared" si="4"/>
        <v>0</v>
      </c>
      <c r="I35" s="212">
        <f t="shared" si="5"/>
        <v>0</v>
      </c>
      <c r="J35" s="212">
        <f t="shared" si="0"/>
        <v>0</v>
      </c>
      <c r="K35" s="212"/>
      <c r="L35" s="212"/>
      <c r="M35" s="213">
        <f t="shared" si="1"/>
        <v>0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2"/>
        <v>0</v>
      </c>
      <c r="W35" s="212">
        <f t="shared" si="3"/>
        <v>0</v>
      </c>
      <c r="X35" s="216"/>
      <c r="Y35" s="221"/>
      <c r="Z35" s="219"/>
    </row>
    <row r="36" spans="1:26" s="220" customFormat="1" ht="11.25" hidden="1" customHeight="1" x14ac:dyDescent="0.2">
      <c r="A36" s="216"/>
      <c r="B36" s="218"/>
      <c r="C36" s="217"/>
      <c r="D36" s="218"/>
      <c r="E36" s="216"/>
      <c r="F36" s="218"/>
      <c r="G36" s="212"/>
      <c r="H36" s="212">
        <f t="shared" si="4"/>
        <v>0</v>
      </c>
      <c r="I36" s="212">
        <f t="shared" si="5"/>
        <v>0</v>
      </c>
      <c r="J36" s="212">
        <f t="shared" si="0"/>
        <v>0</v>
      </c>
      <c r="K36" s="212"/>
      <c r="L36" s="212"/>
      <c r="M36" s="213">
        <f t="shared" si="1"/>
        <v>0</v>
      </c>
      <c r="N36" s="212"/>
      <c r="O36" s="212"/>
      <c r="P36" s="212"/>
      <c r="Q36" s="212"/>
      <c r="R36" s="212"/>
      <c r="S36" s="212"/>
      <c r="T36" s="212"/>
      <c r="U36" s="212"/>
      <c r="V36" s="212">
        <f t="shared" si="2"/>
        <v>0</v>
      </c>
      <c r="W36" s="212">
        <f t="shared" si="3"/>
        <v>0</v>
      </c>
      <c r="X36" s="216"/>
      <c r="Y36" s="221"/>
      <c r="Z36" s="219"/>
    </row>
    <row r="37" spans="1:26" s="220" customFormat="1" ht="11.25" hidden="1" customHeight="1" x14ac:dyDescent="0.2">
      <c r="A37" s="216"/>
      <c r="B37" s="216"/>
      <c r="C37" s="217"/>
      <c r="D37" s="216"/>
      <c r="E37" s="216"/>
      <c r="F37" s="218"/>
      <c r="G37" s="212"/>
      <c r="H37" s="212">
        <f t="shared" si="4"/>
        <v>0</v>
      </c>
      <c r="I37" s="212">
        <f t="shared" si="5"/>
        <v>0</v>
      </c>
      <c r="J37" s="212">
        <f t="shared" si="0"/>
        <v>0</v>
      </c>
      <c r="K37" s="212"/>
      <c r="L37" s="212"/>
      <c r="M37" s="213">
        <f t="shared" si="1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2"/>
        <v>0</v>
      </c>
      <c r="W37" s="212">
        <f t="shared" si="3"/>
        <v>0</v>
      </c>
      <c r="X37" s="216"/>
      <c r="Y37" s="221"/>
      <c r="Z37" s="219"/>
    </row>
    <row r="38" spans="1:26" s="220" customFormat="1" ht="11.25" hidden="1" customHeight="1" x14ac:dyDescent="0.2">
      <c r="A38" s="216"/>
      <c r="B38" s="216"/>
      <c r="C38" s="217"/>
      <c r="D38" s="216"/>
      <c r="E38" s="216"/>
      <c r="F38" s="218"/>
      <c r="G38" s="212"/>
      <c r="H38" s="212">
        <f t="shared" si="4"/>
        <v>0</v>
      </c>
      <c r="I38" s="212">
        <f t="shared" si="5"/>
        <v>0</v>
      </c>
      <c r="J38" s="212">
        <f t="shared" si="0"/>
        <v>0</v>
      </c>
      <c r="K38" s="212"/>
      <c r="L38" s="212"/>
      <c r="M38" s="213">
        <f t="shared" si="1"/>
        <v>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2"/>
        <v>0</v>
      </c>
      <c r="W38" s="212">
        <f t="shared" si="3"/>
        <v>0</v>
      </c>
      <c r="X38" s="216"/>
      <c r="Y38" s="221"/>
      <c r="Z38" s="219"/>
    </row>
    <row r="39" spans="1:26" s="220" customFormat="1" ht="11.25" hidden="1" customHeight="1" x14ac:dyDescent="0.2">
      <c r="A39" s="216"/>
      <c r="B39" s="216"/>
      <c r="C39" s="217"/>
      <c r="D39" s="216"/>
      <c r="E39" s="216"/>
      <c r="F39" s="218"/>
      <c r="G39" s="212"/>
      <c r="H39" s="212">
        <f t="shared" si="4"/>
        <v>0</v>
      </c>
      <c r="I39" s="212">
        <f t="shared" si="5"/>
        <v>0</v>
      </c>
      <c r="J39" s="212">
        <f t="shared" si="0"/>
        <v>0</v>
      </c>
      <c r="K39" s="212"/>
      <c r="L39" s="212"/>
      <c r="M39" s="213">
        <f t="shared" si="1"/>
        <v>0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2"/>
        <v>0</v>
      </c>
      <c r="W39" s="212">
        <f t="shared" si="3"/>
        <v>0</v>
      </c>
      <c r="X39" s="216"/>
      <c r="Y39" s="221"/>
      <c r="Z39" s="219"/>
    </row>
    <row r="40" spans="1:26" s="220" customFormat="1" ht="11.25" hidden="1" customHeight="1" x14ac:dyDescent="0.2">
      <c r="A40" s="216"/>
      <c r="B40" s="218"/>
      <c r="C40" s="217"/>
      <c r="D40" s="218"/>
      <c r="E40" s="216"/>
      <c r="F40" s="218"/>
      <c r="G40" s="212"/>
      <c r="H40" s="212">
        <f t="shared" si="4"/>
        <v>0</v>
      </c>
      <c r="I40" s="212">
        <f t="shared" si="5"/>
        <v>0</v>
      </c>
      <c r="J40" s="212">
        <f t="shared" si="0"/>
        <v>0</v>
      </c>
      <c r="K40" s="212"/>
      <c r="L40" s="212"/>
      <c r="M40" s="213">
        <f t="shared" si="1"/>
        <v>0</v>
      </c>
      <c r="N40" s="212"/>
      <c r="O40" s="212"/>
      <c r="P40" s="212"/>
      <c r="Q40" s="212"/>
      <c r="R40" s="212"/>
      <c r="S40" s="212"/>
      <c r="T40" s="212"/>
      <c r="U40" s="212"/>
      <c r="V40" s="212">
        <f t="shared" si="2"/>
        <v>0</v>
      </c>
      <c r="W40" s="212">
        <f t="shared" si="3"/>
        <v>0</v>
      </c>
      <c r="X40" s="216"/>
      <c r="Y40" s="221"/>
      <c r="Z40" s="219"/>
    </row>
    <row r="41" spans="1:26" s="220" customFormat="1" ht="11.25" hidden="1" customHeight="1" x14ac:dyDescent="0.2">
      <c r="A41" s="216"/>
      <c r="B41" s="216"/>
      <c r="C41" s="217"/>
      <c r="D41" s="216"/>
      <c r="E41" s="216"/>
      <c r="F41" s="218"/>
      <c r="G41" s="212"/>
      <c r="H41" s="212">
        <f t="shared" si="4"/>
        <v>0</v>
      </c>
      <c r="I41" s="212">
        <f t="shared" si="5"/>
        <v>0</v>
      </c>
      <c r="J41" s="212">
        <f t="shared" si="0"/>
        <v>0</v>
      </c>
      <c r="K41" s="212"/>
      <c r="L41" s="212"/>
      <c r="M41" s="213">
        <f t="shared" si="1"/>
        <v>0</v>
      </c>
      <c r="N41" s="212"/>
      <c r="O41" s="212"/>
      <c r="P41" s="212"/>
      <c r="Q41" s="212"/>
      <c r="R41" s="212"/>
      <c r="S41" s="212"/>
      <c r="T41" s="212"/>
      <c r="U41" s="212"/>
      <c r="V41" s="212">
        <f t="shared" si="2"/>
        <v>0</v>
      </c>
      <c r="W41" s="212">
        <f t="shared" si="3"/>
        <v>0</v>
      </c>
      <c r="X41" s="216"/>
      <c r="Y41" s="221"/>
      <c r="Z41" s="219"/>
    </row>
    <row r="42" spans="1:26" s="220" customFormat="1" ht="11.25" hidden="1" customHeight="1" x14ac:dyDescent="0.2">
      <c r="A42" s="216"/>
      <c r="B42" s="216"/>
      <c r="C42" s="217"/>
      <c r="D42" s="216"/>
      <c r="E42" s="216"/>
      <c r="F42" s="218"/>
      <c r="G42" s="212"/>
      <c r="H42" s="212">
        <f t="shared" si="4"/>
        <v>0</v>
      </c>
      <c r="I42" s="212">
        <f t="shared" si="5"/>
        <v>0</v>
      </c>
      <c r="J42" s="212">
        <f t="shared" si="0"/>
        <v>0</v>
      </c>
      <c r="K42" s="212"/>
      <c r="L42" s="212"/>
      <c r="M42" s="213">
        <f t="shared" si="1"/>
        <v>0</v>
      </c>
      <c r="N42" s="212"/>
      <c r="O42" s="212"/>
      <c r="P42" s="212"/>
      <c r="Q42" s="212"/>
      <c r="R42" s="212"/>
      <c r="S42" s="212"/>
      <c r="T42" s="212"/>
      <c r="U42" s="212"/>
      <c r="V42" s="212">
        <f t="shared" si="2"/>
        <v>0</v>
      </c>
      <c r="W42" s="212">
        <f t="shared" si="3"/>
        <v>0</v>
      </c>
      <c r="X42" s="216"/>
      <c r="Y42" s="221"/>
      <c r="Z42" s="219"/>
    </row>
    <row r="43" spans="1:26" s="220" customFormat="1" ht="11.25" hidden="1" customHeight="1" x14ac:dyDescent="0.2">
      <c r="A43" s="216"/>
      <c r="B43" s="216"/>
      <c r="C43" s="217"/>
      <c r="D43" s="216"/>
      <c r="E43" s="216"/>
      <c r="F43" s="218"/>
      <c r="G43" s="212"/>
      <c r="H43" s="212">
        <f t="shared" si="4"/>
        <v>0</v>
      </c>
      <c r="I43" s="212">
        <f t="shared" si="5"/>
        <v>0</v>
      </c>
      <c r="J43" s="212">
        <f t="shared" si="0"/>
        <v>0</v>
      </c>
      <c r="K43" s="212"/>
      <c r="L43" s="212"/>
      <c r="M43" s="213">
        <f t="shared" si="1"/>
        <v>0</v>
      </c>
      <c r="N43" s="212"/>
      <c r="O43" s="212"/>
      <c r="P43" s="212"/>
      <c r="Q43" s="212"/>
      <c r="R43" s="212"/>
      <c r="S43" s="212"/>
      <c r="T43" s="212"/>
      <c r="U43" s="212"/>
      <c r="V43" s="212">
        <f t="shared" si="2"/>
        <v>0</v>
      </c>
      <c r="W43" s="212">
        <f t="shared" si="3"/>
        <v>0</v>
      </c>
      <c r="X43" s="216"/>
      <c r="Y43" s="221"/>
      <c r="Z43" s="219"/>
    </row>
    <row r="44" spans="1:26" s="220" customFormat="1" ht="11.25" hidden="1" customHeight="1" x14ac:dyDescent="0.2">
      <c r="A44" s="216"/>
      <c r="B44" s="216"/>
      <c r="C44" s="217"/>
      <c r="D44" s="216"/>
      <c r="E44" s="216"/>
      <c r="F44" s="218"/>
      <c r="G44" s="212"/>
      <c r="H44" s="212">
        <f t="shared" si="4"/>
        <v>0</v>
      </c>
      <c r="I44" s="212">
        <f t="shared" si="5"/>
        <v>0</v>
      </c>
      <c r="J44" s="212">
        <f t="shared" si="0"/>
        <v>0</v>
      </c>
      <c r="K44" s="212"/>
      <c r="L44" s="212"/>
      <c r="M44" s="213">
        <f t="shared" si="1"/>
        <v>0</v>
      </c>
      <c r="N44" s="212"/>
      <c r="O44" s="212"/>
      <c r="P44" s="212"/>
      <c r="Q44" s="212"/>
      <c r="R44" s="212"/>
      <c r="S44" s="212"/>
      <c r="T44" s="212"/>
      <c r="U44" s="212"/>
      <c r="V44" s="212">
        <f t="shared" si="2"/>
        <v>0</v>
      </c>
      <c r="W44" s="212">
        <f t="shared" si="3"/>
        <v>0</v>
      </c>
      <c r="X44" s="216"/>
      <c r="Y44" s="221"/>
      <c r="Z44" s="219"/>
    </row>
    <row r="45" spans="1:26" s="220" customFormat="1" ht="11.25" hidden="1" customHeight="1" x14ac:dyDescent="0.2">
      <c r="A45" s="216"/>
      <c r="B45" s="216"/>
      <c r="C45" s="217"/>
      <c r="D45" s="216"/>
      <c r="E45" s="216"/>
      <c r="F45" s="218"/>
      <c r="G45" s="212"/>
      <c r="H45" s="212">
        <f t="shared" si="4"/>
        <v>0</v>
      </c>
      <c r="I45" s="212">
        <f t="shared" si="5"/>
        <v>0</v>
      </c>
      <c r="J45" s="212">
        <f t="shared" si="0"/>
        <v>0</v>
      </c>
      <c r="K45" s="212"/>
      <c r="L45" s="212"/>
      <c r="M45" s="213">
        <f t="shared" si="1"/>
        <v>0</v>
      </c>
      <c r="N45" s="212"/>
      <c r="O45" s="212"/>
      <c r="P45" s="212"/>
      <c r="Q45" s="212"/>
      <c r="R45" s="212"/>
      <c r="S45" s="212"/>
      <c r="T45" s="212"/>
      <c r="U45" s="212"/>
      <c r="V45" s="212">
        <f t="shared" si="2"/>
        <v>0</v>
      </c>
      <c r="W45" s="212">
        <f t="shared" si="3"/>
        <v>0</v>
      </c>
      <c r="X45" s="216"/>
      <c r="Y45" s="221"/>
      <c r="Z45" s="219"/>
    </row>
    <row r="46" spans="1:26" s="220" customFormat="1" ht="11.25" hidden="1" customHeight="1" x14ac:dyDescent="0.2">
      <c r="A46" s="216"/>
      <c r="B46" s="216"/>
      <c r="C46" s="217"/>
      <c r="D46" s="216"/>
      <c r="E46" s="216"/>
      <c r="F46" s="218"/>
      <c r="G46" s="212"/>
      <c r="H46" s="212">
        <f t="shared" si="4"/>
        <v>0</v>
      </c>
      <c r="I46" s="212">
        <f t="shared" si="5"/>
        <v>0</v>
      </c>
      <c r="J46" s="212">
        <f t="shared" si="0"/>
        <v>0</v>
      </c>
      <c r="K46" s="212"/>
      <c r="L46" s="212"/>
      <c r="M46" s="213">
        <f t="shared" si="1"/>
        <v>0</v>
      </c>
      <c r="N46" s="212"/>
      <c r="O46" s="212"/>
      <c r="P46" s="212"/>
      <c r="Q46" s="212"/>
      <c r="R46" s="212"/>
      <c r="S46" s="212"/>
      <c r="T46" s="212"/>
      <c r="U46" s="212"/>
      <c r="V46" s="212">
        <f t="shared" si="2"/>
        <v>0</v>
      </c>
      <c r="W46" s="212">
        <f t="shared" si="3"/>
        <v>0</v>
      </c>
      <c r="X46" s="216"/>
      <c r="Y46" s="221"/>
      <c r="Z46" s="219"/>
    </row>
    <row r="47" spans="1:26" s="220" customFormat="1" ht="11.25" hidden="1" customHeight="1" x14ac:dyDescent="0.2">
      <c r="A47" s="216"/>
      <c r="B47" s="216"/>
      <c r="C47" s="217"/>
      <c r="D47" s="216"/>
      <c r="E47" s="216"/>
      <c r="F47" s="218"/>
      <c r="G47" s="212"/>
      <c r="H47" s="212">
        <f t="shared" si="4"/>
        <v>0</v>
      </c>
      <c r="I47" s="212">
        <f t="shared" si="5"/>
        <v>0</v>
      </c>
      <c r="J47" s="212">
        <f t="shared" si="0"/>
        <v>0</v>
      </c>
      <c r="K47" s="212"/>
      <c r="L47" s="212"/>
      <c r="M47" s="213">
        <f t="shared" si="1"/>
        <v>0</v>
      </c>
      <c r="N47" s="212"/>
      <c r="O47" s="212"/>
      <c r="P47" s="212"/>
      <c r="Q47" s="212"/>
      <c r="R47" s="212"/>
      <c r="S47" s="212"/>
      <c r="T47" s="212"/>
      <c r="U47" s="212"/>
      <c r="V47" s="212">
        <f t="shared" si="2"/>
        <v>0</v>
      </c>
      <c r="W47" s="212">
        <f t="shared" si="3"/>
        <v>0</v>
      </c>
      <c r="X47" s="216"/>
      <c r="Y47" s="221"/>
      <c r="Z47" s="219"/>
    </row>
    <row r="48" spans="1:26" s="220" customFormat="1" ht="11.25" hidden="1" customHeight="1" x14ac:dyDescent="0.2">
      <c r="A48" s="216"/>
      <c r="B48" s="218"/>
      <c r="C48" s="217"/>
      <c r="D48" s="218"/>
      <c r="E48" s="216"/>
      <c r="F48" s="218"/>
      <c r="G48" s="212"/>
      <c r="H48" s="212">
        <f t="shared" si="4"/>
        <v>0</v>
      </c>
      <c r="I48" s="212">
        <f t="shared" si="5"/>
        <v>0</v>
      </c>
      <c r="J48" s="212">
        <f t="shared" si="0"/>
        <v>0</v>
      </c>
      <c r="K48" s="212"/>
      <c r="L48" s="212"/>
      <c r="M48" s="213">
        <f t="shared" si="1"/>
        <v>0</v>
      </c>
      <c r="N48" s="212"/>
      <c r="O48" s="212"/>
      <c r="P48" s="212"/>
      <c r="Q48" s="212"/>
      <c r="R48" s="212"/>
      <c r="S48" s="212"/>
      <c r="T48" s="212"/>
      <c r="U48" s="212"/>
      <c r="V48" s="212">
        <f t="shared" si="2"/>
        <v>0</v>
      </c>
      <c r="W48" s="212">
        <f t="shared" si="3"/>
        <v>0</v>
      </c>
      <c r="X48" s="216"/>
      <c r="Y48" s="221"/>
      <c r="Z48" s="219"/>
    </row>
    <row r="49" spans="1:26" s="220" customFormat="1" ht="11.25" hidden="1" customHeight="1" x14ac:dyDescent="0.2">
      <c r="A49" s="216"/>
      <c r="B49" s="218"/>
      <c r="C49" s="217"/>
      <c r="D49" s="218"/>
      <c r="E49" s="216"/>
      <c r="F49" s="218"/>
      <c r="G49" s="212"/>
      <c r="H49" s="212">
        <f t="shared" si="4"/>
        <v>0</v>
      </c>
      <c r="I49" s="212">
        <f t="shared" si="5"/>
        <v>0</v>
      </c>
      <c r="J49" s="212">
        <f t="shared" si="0"/>
        <v>0</v>
      </c>
      <c r="K49" s="212"/>
      <c r="L49" s="212"/>
      <c r="M49" s="213">
        <f t="shared" si="1"/>
        <v>0</v>
      </c>
      <c r="N49" s="212"/>
      <c r="O49" s="212"/>
      <c r="P49" s="212"/>
      <c r="Q49" s="212"/>
      <c r="R49" s="212"/>
      <c r="S49" s="212"/>
      <c r="T49" s="212"/>
      <c r="U49" s="212"/>
      <c r="V49" s="212">
        <f t="shared" si="2"/>
        <v>0</v>
      </c>
      <c r="W49" s="212">
        <f t="shared" si="3"/>
        <v>0</v>
      </c>
      <c r="X49" s="216"/>
      <c r="Y49" s="221"/>
      <c r="Z49" s="219"/>
    </row>
    <row r="50" spans="1:26" s="220" customFormat="1" ht="11.25" hidden="1" customHeight="1" x14ac:dyDescent="0.2">
      <c r="A50" s="216"/>
      <c r="B50" s="216"/>
      <c r="C50" s="217"/>
      <c r="D50" s="216"/>
      <c r="E50" s="216"/>
      <c r="F50" s="218"/>
      <c r="G50" s="212"/>
      <c r="H50" s="212">
        <f t="shared" si="4"/>
        <v>0</v>
      </c>
      <c r="I50" s="212">
        <f t="shared" si="5"/>
        <v>0</v>
      </c>
      <c r="J50" s="212">
        <f t="shared" si="0"/>
        <v>0</v>
      </c>
      <c r="K50" s="212"/>
      <c r="L50" s="212"/>
      <c r="M50" s="213">
        <f t="shared" si="1"/>
        <v>0</v>
      </c>
      <c r="N50" s="212"/>
      <c r="O50" s="212"/>
      <c r="P50" s="212"/>
      <c r="Q50" s="212"/>
      <c r="R50" s="212"/>
      <c r="S50" s="212"/>
      <c r="T50" s="212"/>
      <c r="U50" s="212"/>
      <c r="V50" s="212">
        <f t="shared" si="2"/>
        <v>0</v>
      </c>
      <c r="W50" s="212">
        <f t="shared" si="3"/>
        <v>0</v>
      </c>
      <c r="X50" s="216"/>
      <c r="Y50" s="221"/>
      <c r="Z50" s="219"/>
    </row>
    <row r="51" spans="1:26" s="220" customFormat="1" ht="11.25" hidden="1" customHeight="1" x14ac:dyDescent="0.2">
      <c r="A51" s="216"/>
      <c r="B51" s="216"/>
      <c r="C51" s="217"/>
      <c r="D51" s="216"/>
      <c r="E51" s="216"/>
      <c r="F51" s="218"/>
      <c r="G51" s="212"/>
      <c r="H51" s="212">
        <f t="shared" si="4"/>
        <v>0</v>
      </c>
      <c r="I51" s="212">
        <f t="shared" si="5"/>
        <v>0</v>
      </c>
      <c r="J51" s="212">
        <f t="shared" si="0"/>
        <v>0</v>
      </c>
      <c r="K51" s="212"/>
      <c r="L51" s="212"/>
      <c r="M51" s="213">
        <f t="shared" si="1"/>
        <v>0</v>
      </c>
      <c r="N51" s="212"/>
      <c r="O51" s="212"/>
      <c r="P51" s="212"/>
      <c r="Q51" s="212"/>
      <c r="R51" s="212"/>
      <c r="S51" s="212"/>
      <c r="T51" s="212"/>
      <c r="U51" s="212"/>
      <c r="V51" s="212">
        <f t="shared" si="2"/>
        <v>0</v>
      </c>
      <c r="W51" s="212">
        <f t="shared" si="3"/>
        <v>0</v>
      </c>
      <c r="X51" s="216"/>
      <c r="Y51" s="221"/>
      <c r="Z51" s="219"/>
    </row>
    <row r="52" spans="1:26" s="220" customFormat="1" ht="11.25" hidden="1" customHeight="1" x14ac:dyDescent="0.2">
      <c r="A52" s="216"/>
      <c r="B52" s="218"/>
      <c r="C52" s="217"/>
      <c r="D52" s="218"/>
      <c r="E52" s="216"/>
      <c r="F52" s="218"/>
      <c r="G52" s="212"/>
      <c r="H52" s="212">
        <f t="shared" si="4"/>
        <v>0</v>
      </c>
      <c r="I52" s="212">
        <f t="shared" si="5"/>
        <v>0</v>
      </c>
      <c r="J52" s="212">
        <f t="shared" si="0"/>
        <v>0</v>
      </c>
      <c r="K52" s="212"/>
      <c r="L52" s="212"/>
      <c r="M52" s="213">
        <f t="shared" si="1"/>
        <v>0</v>
      </c>
      <c r="N52" s="212"/>
      <c r="O52" s="212"/>
      <c r="P52" s="212"/>
      <c r="Q52" s="212"/>
      <c r="R52" s="212"/>
      <c r="S52" s="212"/>
      <c r="T52" s="212"/>
      <c r="U52" s="212"/>
      <c r="V52" s="212">
        <f t="shared" si="2"/>
        <v>0</v>
      </c>
      <c r="W52" s="212">
        <f t="shared" si="3"/>
        <v>0</v>
      </c>
      <c r="X52" s="225"/>
      <c r="Y52" s="225"/>
      <c r="Z52" s="225"/>
    </row>
    <row r="53" spans="1:26" s="220" customFormat="1" ht="11.25" hidden="1" customHeight="1" x14ac:dyDescent="0.2">
      <c r="A53" s="216"/>
      <c r="B53" s="216"/>
      <c r="C53" s="217"/>
      <c r="D53" s="216"/>
      <c r="E53" s="216"/>
      <c r="F53" s="218"/>
      <c r="G53" s="212"/>
      <c r="H53" s="212">
        <f t="shared" si="4"/>
        <v>0</v>
      </c>
      <c r="I53" s="212">
        <f t="shared" si="5"/>
        <v>0</v>
      </c>
      <c r="J53" s="212">
        <f t="shared" si="0"/>
        <v>0</v>
      </c>
      <c r="K53" s="212"/>
      <c r="L53" s="212"/>
      <c r="M53" s="213">
        <f t="shared" si="1"/>
        <v>0</v>
      </c>
      <c r="N53" s="212"/>
      <c r="O53" s="212"/>
      <c r="P53" s="212"/>
      <c r="Q53" s="212"/>
      <c r="R53" s="212"/>
      <c r="S53" s="212"/>
      <c r="T53" s="212"/>
      <c r="U53" s="212"/>
      <c r="V53" s="212">
        <f t="shared" si="2"/>
        <v>0</v>
      </c>
      <c r="W53" s="212">
        <f t="shared" si="3"/>
        <v>0</v>
      </c>
      <c r="X53" s="216"/>
      <c r="Y53" s="221"/>
      <c r="Z53" s="219"/>
    </row>
    <row r="54" spans="1:26" s="220" customFormat="1" ht="11.25" hidden="1" customHeight="1" x14ac:dyDescent="0.2">
      <c r="A54" s="216"/>
      <c r="B54" s="216"/>
      <c r="C54" s="217"/>
      <c r="D54" s="216"/>
      <c r="E54" s="216"/>
      <c r="F54" s="218"/>
      <c r="G54" s="212"/>
      <c r="H54" s="212">
        <f t="shared" si="4"/>
        <v>0</v>
      </c>
      <c r="I54" s="212">
        <f t="shared" si="5"/>
        <v>0</v>
      </c>
      <c r="J54" s="212">
        <f t="shared" si="0"/>
        <v>0</v>
      </c>
      <c r="K54" s="212"/>
      <c r="L54" s="212"/>
      <c r="M54" s="213">
        <f t="shared" si="1"/>
        <v>0</v>
      </c>
      <c r="N54" s="212"/>
      <c r="O54" s="212"/>
      <c r="P54" s="212"/>
      <c r="Q54" s="212"/>
      <c r="R54" s="212"/>
      <c r="S54" s="212"/>
      <c r="T54" s="212"/>
      <c r="U54" s="212"/>
      <c r="V54" s="212">
        <f t="shared" si="2"/>
        <v>0</v>
      </c>
      <c r="W54" s="212">
        <f t="shared" si="3"/>
        <v>0</v>
      </c>
      <c r="X54" s="216"/>
      <c r="Y54" s="221"/>
      <c r="Z54" s="219"/>
    </row>
    <row r="55" spans="1:26" s="188" customFormat="1" ht="13.5" thickBot="1" x14ac:dyDescent="0.25">
      <c r="A55" s="129">
        <f>SUBTOTAL(9,A14:A54)</f>
        <v>300</v>
      </c>
      <c r="B55" s="287" t="s">
        <v>26</v>
      </c>
      <c r="C55" s="288"/>
      <c r="D55" s="288"/>
      <c r="E55" s="288"/>
      <c r="F55" s="288"/>
      <c r="G55" s="288"/>
      <c r="H55" s="288"/>
      <c r="I55" s="130">
        <f>J55/A55</f>
        <v>7.2</v>
      </c>
      <c r="J55" s="130">
        <f t="shared" ref="J55:W55" si="7">SUBTOTAL(9,J14:J54)</f>
        <v>2160</v>
      </c>
      <c r="K55" s="130">
        <f t="shared" si="7"/>
        <v>0</v>
      </c>
      <c r="L55" s="130">
        <f t="shared" si="7"/>
        <v>0</v>
      </c>
      <c r="M55" s="130">
        <f t="shared" si="7"/>
        <v>2160</v>
      </c>
      <c r="N55" s="130">
        <f t="shared" si="7"/>
        <v>-71.25</v>
      </c>
      <c r="O55" s="130">
        <f t="shared" si="7"/>
        <v>0</v>
      </c>
      <c r="P55" s="130">
        <f t="shared" si="7"/>
        <v>0</v>
      </c>
      <c r="Q55" s="130">
        <f t="shared" si="7"/>
        <v>0</v>
      </c>
      <c r="R55" s="130">
        <f t="shared" si="7"/>
        <v>0</v>
      </c>
      <c r="S55" s="130">
        <f t="shared" si="7"/>
        <v>-14.25</v>
      </c>
      <c r="T55" s="130">
        <f t="shared" si="7"/>
        <v>-21.6</v>
      </c>
      <c r="U55" s="130">
        <f t="shared" si="7"/>
        <v>0</v>
      </c>
      <c r="V55" s="203">
        <f t="shared" si="7"/>
        <v>-107.1</v>
      </c>
      <c r="W55" s="203">
        <f t="shared" si="7"/>
        <v>2052.9</v>
      </c>
      <c r="X55" s="295"/>
      <c r="Y55" s="296"/>
      <c r="Z55" s="296"/>
    </row>
    <row r="56" spans="1:26" x14ac:dyDescent="0.25">
      <c r="A56" s="244"/>
      <c r="B56" s="244"/>
      <c r="C56" s="244"/>
      <c r="D56" s="244"/>
      <c r="E56" s="244"/>
      <c r="F56" s="244"/>
      <c r="G56" s="103"/>
      <c r="H56" s="244"/>
      <c r="I56" s="244"/>
      <c r="J56" s="244"/>
      <c r="K56" s="244"/>
      <c r="L56" s="244"/>
      <c r="M56" s="103"/>
      <c r="N56" s="244"/>
      <c r="O56" s="244"/>
      <c r="P56" s="244"/>
      <c r="Q56" s="244"/>
      <c r="R56" s="244"/>
      <c r="S56" s="104"/>
      <c r="T56" s="244"/>
      <c r="U56" s="244"/>
      <c r="V56" s="105"/>
      <c r="W56" s="244"/>
      <c r="X56" s="244"/>
    </row>
    <row r="57" spans="1:26" x14ac:dyDescent="0.25">
      <c r="A57" s="149"/>
      <c r="B57" s="244"/>
      <c r="C57" s="244"/>
      <c r="D57" s="244"/>
      <c r="E57" s="244"/>
      <c r="F57" s="244"/>
      <c r="G57" s="103"/>
      <c r="H57" s="244"/>
      <c r="I57" s="244"/>
      <c r="J57" s="106"/>
      <c r="K57" s="106" t="e">
        <f>+#REF!+#REF!+#REF!+#REF!+#REF!+#REF!+#REF!+#REF!+#REF!+#REF!+#REF!+#REF!+#REF!+#REF!+#REF!+#REF!+#REF!+#REF!+#REF!+#REF!+#REF!</f>
        <v>#REF!</v>
      </c>
      <c r="L57" s="106" t="e">
        <f>+#REF!+#REF!+#REF!+#REF!+#REF!+#REF!+#REF!+#REF!+#REF!+#REF!+#REF!+#REF!+#REF!+#REF!+#REF!+#REF!+#REF!+#REF!+#REF!+#REF!+#REF!</f>
        <v>#REF!</v>
      </c>
      <c r="M57" s="106" t="e">
        <f>+#REF!+#REF!+#REF!+#REF!+#REF!+#REF!+#REF!+#REF!+#REF!+#REF!+#REF!+#REF!+#REF!+#REF!+#REF!+#REF!+#REF!+#REF!+#REF!+#REF!+#REF!</f>
        <v>#REF!</v>
      </c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244"/>
    </row>
    <row r="58" spans="1:26" x14ac:dyDescent="0.25">
      <c r="A58" s="149"/>
      <c r="B58" s="244"/>
      <c r="C58" s="244"/>
      <c r="D58" s="244"/>
      <c r="E58" s="244"/>
      <c r="F58" s="244"/>
      <c r="G58" s="103"/>
      <c r="H58" s="244"/>
      <c r="I58" s="244"/>
      <c r="J58" s="106"/>
      <c r="K58" s="106" t="e">
        <f t="shared" ref="K58:M58" si="8">+K57-K55</f>
        <v>#REF!</v>
      </c>
      <c r="L58" s="106" t="e">
        <f t="shared" si="8"/>
        <v>#REF!</v>
      </c>
      <c r="M58" s="106" t="e">
        <f t="shared" si="8"/>
        <v>#REF!</v>
      </c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244"/>
    </row>
    <row r="59" spans="1:26" x14ac:dyDescent="0.25">
      <c r="A59" s="149"/>
      <c r="B59" s="149"/>
      <c r="C59" s="244"/>
      <c r="D59" s="244"/>
      <c r="E59" s="244"/>
      <c r="F59" s="244"/>
      <c r="G59" s="103"/>
      <c r="H59" s="244"/>
      <c r="I59" s="244"/>
      <c r="J59" s="244"/>
      <c r="K59" s="244"/>
      <c r="L59" s="244"/>
      <c r="M59" s="103"/>
      <c r="N59" s="244"/>
      <c r="O59" s="244"/>
      <c r="P59" s="244"/>
      <c r="Q59" s="244"/>
      <c r="R59" s="244"/>
      <c r="S59" s="104"/>
      <c r="T59" s="244"/>
      <c r="U59" s="244"/>
      <c r="V59" s="105"/>
      <c r="W59" s="244"/>
      <c r="X59" s="244"/>
    </row>
    <row r="60" spans="1:26" x14ac:dyDescent="0.25">
      <c r="A60" s="149"/>
      <c r="B60" s="244"/>
      <c r="C60" s="244"/>
      <c r="D60" s="244"/>
      <c r="E60" s="244"/>
      <c r="F60" s="244"/>
      <c r="G60" s="103"/>
      <c r="H60" s="244"/>
      <c r="I60" s="244"/>
      <c r="J60" s="244"/>
      <c r="K60" s="244"/>
      <c r="L60" s="244"/>
      <c r="M60" s="103"/>
      <c r="N60" s="244"/>
      <c r="O60" s="244"/>
      <c r="P60" s="244"/>
      <c r="Q60" s="244"/>
      <c r="R60" s="244"/>
      <c r="S60" s="104"/>
      <c r="T60" s="244"/>
      <c r="U60" s="244"/>
      <c r="V60" s="105"/>
      <c r="W60" s="244"/>
      <c r="X60" s="244"/>
    </row>
    <row r="61" spans="1:26" x14ac:dyDescent="0.25">
      <c r="A61" s="244"/>
      <c r="B61" s="244"/>
      <c r="C61" s="244"/>
      <c r="D61" s="244"/>
      <c r="E61" s="244"/>
      <c r="F61" s="244"/>
      <c r="G61" s="103"/>
      <c r="H61" s="244"/>
      <c r="I61" s="244"/>
      <c r="J61" s="244"/>
      <c r="K61" s="244"/>
      <c r="L61" s="244"/>
      <c r="M61" s="103"/>
      <c r="N61" s="244"/>
      <c r="O61" s="244"/>
      <c r="P61" s="244"/>
      <c r="Q61" s="244"/>
      <c r="R61" s="244"/>
      <c r="S61" s="104"/>
      <c r="T61" s="244"/>
      <c r="U61" s="244"/>
      <c r="V61" s="105"/>
      <c r="W61" s="244"/>
      <c r="X61" s="244"/>
    </row>
    <row r="62" spans="1:26" x14ac:dyDescent="0.25">
      <c r="A62" s="244"/>
      <c r="B62" s="244"/>
      <c r="C62" s="244"/>
      <c r="D62" s="244"/>
      <c r="E62" s="244"/>
      <c r="F62" s="244"/>
      <c r="G62" s="103"/>
      <c r="H62" s="244"/>
      <c r="I62" s="244"/>
      <c r="J62" s="244"/>
      <c r="K62" s="244"/>
      <c r="L62" s="244"/>
      <c r="M62" s="103"/>
      <c r="N62" s="244"/>
      <c r="O62" s="244"/>
      <c r="P62" s="244"/>
      <c r="Q62" s="244"/>
      <c r="R62" s="244"/>
      <c r="S62" s="104"/>
      <c r="T62" s="244"/>
      <c r="U62" s="244"/>
      <c r="V62" s="105"/>
      <c r="W62" s="244"/>
      <c r="X62" s="244"/>
    </row>
    <row r="63" spans="1:26" x14ac:dyDescent="0.25">
      <c r="A63" s="244"/>
      <c r="B63" s="244"/>
      <c r="C63" s="244"/>
      <c r="D63" s="244"/>
      <c r="E63" s="244"/>
      <c r="F63" s="244"/>
      <c r="G63" s="103"/>
      <c r="H63" s="244"/>
      <c r="I63" s="244"/>
      <c r="J63" s="244"/>
      <c r="K63" s="244"/>
      <c r="L63" s="244"/>
      <c r="M63" s="103"/>
      <c r="N63" s="244"/>
      <c r="O63" s="244"/>
      <c r="P63" s="244"/>
      <c r="Q63" s="244"/>
      <c r="R63" s="244"/>
      <c r="S63" s="104"/>
      <c r="T63" s="244"/>
      <c r="U63" s="244"/>
      <c r="V63" s="105"/>
      <c r="W63" s="244"/>
      <c r="X63" s="244"/>
    </row>
    <row r="64" spans="1:26" x14ac:dyDescent="0.25">
      <c r="A64" s="244"/>
      <c r="B64" s="244"/>
      <c r="C64" s="244"/>
      <c r="D64" s="244"/>
      <c r="E64" s="244"/>
      <c r="F64" s="244"/>
      <c r="G64" s="103"/>
      <c r="H64" s="244"/>
      <c r="I64" s="244"/>
      <c r="J64" s="244"/>
      <c r="K64" s="244"/>
      <c r="L64" s="244"/>
      <c r="M64" s="103"/>
      <c r="N64" s="244"/>
      <c r="O64" s="244"/>
      <c r="P64" s="244"/>
      <c r="Q64" s="244"/>
      <c r="R64" s="244"/>
      <c r="S64" s="104"/>
      <c r="T64" s="244"/>
      <c r="U64" s="244"/>
      <c r="V64" s="105"/>
      <c r="W64" s="244"/>
      <c r="X64" s="244"/>
    </row>
    <row r="65" spans="1:24" x14ac:dyDescent="0.25">
      <c r="A65" s="244"/>
      <c r="B65" s="244"/>
      <c r="C65" s="244"/>
      <c r="D65" s="244"/>
      <c r="E65" s="244"/>
      <c r="F65" s="244"/>
      <c r="G65" s="103"/>
      <c r="H65" s="244"/>
      <c r="I65" s="244"/>
      <c r="J65" s="244"/>
      <c r="K65" s="244"/>
      <c r="L65" s="244"/>
      <c r="M65" s="103"/>
      <c r="N65" s="244"/>
      <c r="O65" s="244"/>
      <c r="P65" s="244"/>
      <c r="Q65" s="244"/>
      <c r="R65" s="244"/>
      <c r="S65" s="104"/>
      <c r="T65" s="244"/>
      <c r="U65" s="244"/>
      <c r="V65" s="105"/>
      <c r="W65" s="244"/>
      <c r="X65" s="244"/>
    </row>
    <row r="66" spans="1:24" x14ac:dyDescent="0.25">
      <c r="A66" s="244"/>
      <c r="B66" s="244"/>
      <c r="C66" s="244"/>
      <c r="D66" s="244"/>
      <c r="E66" s="244"/>
      <c r="F66" s="244"/>
      <c r="G66" s="103"/>
      <c r="H66" s="244"/>
      <c r="I66" s="244"/>
      <c r="J66" s="244"/>
      <c r="K66" s="244"/>
      <c r="L66" s="244"/>
      <c r="M66" s="103"/>
      <c r="N66" s="244"/>
      <c r="O66" s="244"/>
      <c r="P66" s="244"/>
      <c r="Q66" s="244"/>
      <c r="R66" s="244"/>
      <c r="S66" s="104"/>
      <c r="T66" s="244"/>
      <c r="U66" s="244"/>
      <c r="V66" s="105"/>
      <c r="W66" s="244"/>
      <c r="X66" s="244"/>
    </row>
    <row r="67" spans="1:24" x14ac:dyDescent="0.25">
      <c r="A67" s="244"/>
      <c r="B67" s="244"/>
      <c r="C67" s="244"/>
      <c r="D67" s="244"/>
      <c r="E67" s="244"/>
      <c r="F67" s="244"/>
      <c r="G67" s="103"/>
      <c r="H67" s="244"/>
      <c r="I67" s="244"/>
      <c r="J67" s="244"/>
      <c r="K67" s="244"/>
      <c r="L67" s="244"/>
      <c r="M67" s="103"/>
      <c r="N67" s="244"/>
      <c r="O67" s="244"/>
      <c r="P67" s="244"/>
      <c r="Q67" s="244"/>
      <c r="R67" s="244"/>
      <c r="S67" s="104"/>
      <c r="T67" s="244"/>
      <c r="U67" s="244"/>
      <c r="V67" s="105"/>
      <c r="W67" s="244"/>
      <c r="X67" s="244"/>
    </row>
    <row r="68" spans="1:24" x14ac:dyDescent="0.25">
      <c r="A68" s="244"/>
      <c r="B68" s="244"/>
      <c r="C68" s="244"/>
      <c r="D68" s="244"/>
      <c r="E68" s="244"/>
      <c r="F68" s="244"/>
      <c r="G68" s="103"/>
      <c r="H68" s="244"/>
      <c r="I68" s="244"/>
      <c r="J68" s="244"/>
      <c r="K68" s="244"/>
      <c r="L68" s="244"/>
      <c r="M68" s="103"/>
      <c r="N68" s="244"/>
      <c r="O68" s="244"/>
      <c r="P68" s="244"/>
      <c r="Q68" s="244"/>
      <c r="R68" s="244"/>
      <c r="S68" s="104"/>
      <c r="T68" s="244"/>
      <c r="U68" s="244"/>
      <c r="V68" s="105"/>
      <c r="W68" s="244"/>
      <c r="X68" s="244"/>
    </row>
    <row r="69" spans="1:24" x14ac:dyDescent="0.25">
      <c r="A69" s="244"/>
      <c r="B69" s="244"/>
      <c r="C69" s="244"/>
      <c r="D69" s="244"/>
      <c r="E69" s="244"/>
      <c r="F69" s="244"/>
      <c r="G69" s="103"/>
      <c r="H69" s="244"/>
      <c r="I69" s="244"/>
      <c r="J69" s="244"/>
      <c r="K69" s="244"/>
      <c r="L69" s="244"/>
      <c r="M69" s="103"/>
      <c r="N69" s="244"/>
      <c r="O69" s="244"/>
      <c r="P69" s="244"/>
      <c r="Q69" s="244"/>
      <c r="R69" s="244"/>
      <c r="S69" s="104"/>
      <c r="T69" s="244"/>
      <c r="U69" s="244"/>
      <c r="V69" s="105"/>
      <c r="W69" s="244"/>
      <c r="X69" s="244"/>
    </row>
    <row r="70" spans="1:24" x14ac:dyDescent="0.25">
      <c r="A70" s="244"/>
      <c r="B70" s="244"/>
      <c r="C70" s="244"/>
      <c r="D70" s="244"/>
      <c r="E70" s="244"/>
      <c r="F70" s="244"/>
      <c r="G70" s="103"/>
      <c r="H70" s="244"/>
      <c r="I70" s="244"/>
      <c r="J70" s="244"/>
      <c r="K70" s="244"/>
      <c r="L70" s="244"/>
      <c r="M70" s="103"/>
      <c r="N70" s="244"/>
      <c r="O70" s="244"/>
      <c r="P70" s="244"/>
      <c r="Q70" s="244"/>
      <c r="R70" s="244"/>
      <c r="S70" s="104"/>
      <c r="T70" s="244"/>
      <c r="U70" s="244"/>
      <c r="V70" s="105"/>
      <c r="W70" s="244"/>
      <c r="X70" s="244"/>
    </row>
    <row r="71" spans="1:24" x14ac:dyDescent="0.25">
      <c r="A71" s="244"/>
      <c r="B71" s="244"/>
      <c r="C71" s="244"/>
      <c r="D71" s="244"/>
      <c r="E71" s="244"/>
      <c r="F71" s="244"/>
      <c r="G71" s="103"/>
      <c r="H71" s="244"/>
      <c r="I71" s="244"/>
      <c r="J71" s="244"/>
      <c r="K71" s="244"/>
      <c r="L71" s="244"/>
      <c r="M71" s="103"/>
      <c r="N71" s="244"/>
      <c r="O71" s="244"/>
      <c r="P71" s="244"/>
      <c r="Q71" s="244"/>
      <c r="R71" s="244"/>
      <c r="S71" s="104"/>
      <c r="T71" s="244"/>
      <c r="U71" s="244"/>
      <c r="V71" s="105"/>
      <c r="W71" s="244"/>
      <c r="X71" s="244"/>
    </row>
    <row r="72" spans="1:24" x14ac:dyDescent="0.25">
      <c r="A72" s="244"/>
      <c r="B72" s="244"/>
      <c r="C72" s="244"/>
      <c r="D72" s="244"/>
      <c r="E72" s="244"/>
      <c r="F72" s="244"/>
      <c r="G72" s="103"/>
      <c r="H72" s="244"/>
      <c r="I72" s="244"/>
      <c r="J72" s="244"/>
      <c r="K72" s="244"/>
      <c r="L72" s="244"/>
      <c r="M72" s="103"/>
      <c r="N72" s="244"/>
      <c r="O72" s="244"/>
      <c r="P72" s="244"/>
      <c r="Q72" s="244"/>
      <c r="R72" s="244"/>
      <c r="S72" s="104"/>
      <c r="T72" s="244"/>
      <c r="U72" s="244"/>
      <c r="V72" s="105"/>
      <c r="W72" s="244"/>
      <c r="X72" s="244"/>
    </row>
    <row r="73" spans="1:24" x14ac:dyDescent="0.25">
      <c r="A73" s="244"/>
      <c r="B73" s="244"/>
      <c r="C73" s="244"/>
      <c r="D73" s="244"/>
      <c r="E73" s="244"/>
      <c r="F73" s="244"/>
      <c r="G73" s="103"/>
      <c r="H73" s="244"/>
      <c r="I73" s="244"/>
      <c r="J73" s="244"/>
      <c r="K73" s="244"/>
      <c r="L73" s="244"/>
      <c r="M73" s="103"/>
      <c r="N73" s="244"/>
      <c r="O73" s="244"/>
      <c r="P73" s="244"/>
      <c r="Q73" s="244"/>
      <c r="R73" s="244"/>
      <c r="S73" s="104"/>
      <c r="T73" s="244"/>
      <c r="U73" s="244"/>
      <c r="V73" s="105"/>
      <c r="W73" s="244"/>
      <c r="X73" s="244"/>
    </row>
    <row r="74" spans="1:24" x14ac:dyDescent="0.25">
      <c r="A74" s="244"/>
      <c r="B74" s="244"/>
      <c r="C74" s="244"/>
      <c r="D74" s="244"/>
      <c r="E74" s="244"/>
      <c r="F74" s="244"/>
      <c r="G74" s="103"/>
      <c r="H74" s="244"/>
      <c r="I74" s="244"/>
      <c r="J74" s="244"/>
      <c r="K74" s="244"/>
      <c r="L74" s="244"/>
      <c r="M74" s="103"/>
      <c r="N74" s="244"/>
      <c r="O74" s="244"/>
      <c r="P74" s="244"/>
      <c r="Q74" s="244"/>
      <c r="R74" s="244"/>
      <c r="S74" s="104"/>
      <c r="T74" s="244"/>
      <c r="U74" s="244"/>
      <c r="V74" s="105"/>
      <c r="W74" s="244"/>
      <c r="X74" s="244"/>
    </row>
    <row r="75" spans="1:24" x14ac:dyDescent="0.25">
      <c r="A75" s="244"/>
      <c r="B75" s="244"/>
      <c r="C75" s="244"/>
      <c r="D75" s="244"/>
      <c r="E75" s="244"/>
      <c r="F75" s="244"/>
      <c r="G75" s="103"/>
      <c r="H75" s="244"/>
      <c r="I75" s="244"/>
      <c r="J75" s="244"/>
      <c r="K75" s="244"/>
      <c r="L75" s="244"/>
      <c r="M75" s="103"/>
      <c r="N75" s="244"/>
      <c r="O75" s="244"/>
      <c r="P75" s="244"/>
      <c r="Q75" s="244"/>
      <c r="R75" s="244"/>
      <c r="S75" s="104"/>
      <c r="T75" s="244"/>
      <c r="U75" s="244"/>
      <c r="V75" s="105"/>
      <c r="W75" s="244"/>
      <c r="X75" s="244"/>
    </row>
    <row r="76" spans="1:24" x14ac:dyDescent="0.25">
      <c r="A76" s="244"/>
      <c r="B76" s="244"/>
      <c r="C76" s="244"/>
      <c r="D76" s="244"/>
      <c r="E76" s="244"/>
      <c r="F76" s="244"/>
      <c r="G76" s="103"/>
      <c r="H76" s="244"/>
      <c r="I76" s="244"/>
      <c r="J76" s="244"/>
      <c r="K76" s="244"/>
      <c r="L76" s="244"/>
      <c r="M76" s="103"/>
      <c r="N76" s="244"/>
      <c r="O76" s="244"/>
      <c r="P76" s="244"/>
      <c r="Q76" s="244"/>
      <c r="R76" s="244"/>
      <c r="S76" s="104"/>
      <c r="T76" s="244"/>
      <c r="U76" s="244"/>
      <c r="V76" s="105"/>
      <c r="W76" s="244"/>
      <c r="X76" s="244"/>
    </row>
    <row r="77" spans="1:24" x14ac:dyDescent="0.25">
      <c r="A77" s="244"/>
      <c r="B77" s="244"/>
      <c r="C77" s="244"/>
      <c r="D77" s="244"/>
      <c r="E77" s="244"/>
      <c r="F77" s="244"/>
      <c r="G77" s="103"/>
      <c r="H77" s="244"/>
      <c r="I77" s="244"/>
      <c r="J77" s="244"/>
      <c r="K77" s="244"/>
      <c r="L77" s="244"/>
      <c r="M77" s="103"/>
      <c r="N77" s="244"/>
      <c r="O77" s="244"/>
      <c r="P77" s="244"/>
      <c r="Q77" s="244"/>
      <c r="R77" s="244"/>
      <c r="S77" s="104"/>
      <c r="T77" s="244"/>
      <c r="U77" s="244"/>
      <c r="V77" s="105"/>
      <c r="W77" s="244"/>
      <c r="X77" s="244"/>
    </row>
    <row r="78" spans="1:24" x14ac:dyDescent="0.25">
      <c r="A78" s="244"/>
      <c r="B78" s="244"/>
      <c r="C78" s="244"/>
      <c r="D78" s="244"/>
      <c r="E78" s="244"/>
      <c r="F78" s="244"/>
      <c r="G78" s="103"/>
      <c r="H78" s="244"/>
      <c r="I78" s="244"/>
      <c r="J78" s="244"/>
      <c r="K78" s="244"/>
      <c r="L78" s="244"/>
      <c r="M78" s="103"/>
      <c r="N78" s="244"/>
      <c r="O78" s="244"/>
      <c r="P78" s="244"/>
      <c r="Q78" s="244"/>
      <c r="R78" s="244"/>
      <c r="S78" s="104"/>
      <c r="T78" s="244"/>
      <c r="U78" s="244"/>
      <c r="V78" s="105"/>
      <c r="W78" s="244"/>
      <c r="X78" s="244"/>
    </row>
    <row r="79" spans="1:24" x14ac:dyDescent="0.25">
      <c r="A79" s="244"/>
      <c r="B79" s="244"/>
      <c r="C79" s="244"/>
      <c r="D79" s="244"/>
      <c r="E79" s="244"/>
      <c r="F79" s="244"/>
      <c r="G79" s="103"/>
      <c r="H79" s="244"/>
      <c r="I79" s="244"/>
      <c r="J79" s="244"/>
      <c r="K79" s="244"/>
      <c r="L79" s="244"/>
      <c r="M79" s="103"/>
      <c r="N79" s="244"/>
      <c r="O79" s="244"/>
      <c r="P79" s="244"/>
      <c r="Q79" s="244"/>
      <c r="R79" s="244"/>
      <c r="S79" s="104"/>
      <c r="T79" s="244"/>
      <c r="U79" s="244"/>
      <c r="V79" s="105"/>
      <c r="W79" s="244"/>
      <c r="X79" s="244"/>
    </row>
    <row r="80" spans="1:24" x14ac:dyDescent="0.25">
      <c r="A80" s="244"/>
      <c r="B80" s="244"/>
      <c r="C80" s="244"/>
      <c r="D80" s="244"/>
      <c r="E80" s="244"/>
      <c r="F80" s="244"/>
      <c r="G80" s="103"/>
      <c r="H80" s="244"/>
      <c r="I80" s="244"/>
      <c r="J80" s="244"/>
      <c r="K80" s="244"/>
      <c r="L80" s="244"/>
      <c r="M80" s="103"/>
      <c r="N80" s="244"/>
      <c r="O80" s="244"/>
      <c r="P80" s="244"/>
      <c r="Q80" s="244"/>
      <c r="R80" s="244"/>
      <c r="S80" s="104"/>
      <c r="T80" s="244"/>
      <c r="U80" s="244"/>
      <c r="V80" s="105"/>
      <c r="W80" s="244"/>
      <c r="X80" s="244"/>
    </row>
    <row r="81" spans="1:24" x14ac:dyDescent="0.25">
      <c r="A81" s="244"/>
      <c r="B81" s="244"/>
      <c r="C81" s="244"/>
      <c r="D81" s="244"/>
      <c r="E81" s="244"/>
      <c r="F81" s="244"/>
      <c r="G81" s="103"/>
      <c r="H81" s="244"/>
      <c r="I81" s="244"/>
      <c r="J81" s="244"/>
      <c r="K81" s="244"/>
      <c r="L81" s="244"/>
      <c r="M81" s="103"/>
      <c r="N81" s="244"/>
      <c r="O81" s="244"/>
      <c r="P81" s="244"/>
      <c r="Q81" s="244"/>
      <c r="R81" s="244"/>
      <c r="S81" s="104"/>
      <c r="T81" s="244"/>
      <c r="U81" s="244"/>
      <c r="V81" s="105"/>
      <c r="W81" s="244"/>
      <c r="X81" s="244"/>
    </row>
    <row r="82" spans="1:24" x14ac:dyDescent="0.25">
      <c r="A82" s="244"/>
      <c r="B82" s="244"/>
      <c r="C82" s="244"/>
      <c r="D82" s="244"/>
      <c r="E82" s="244"/>
      <c r="F82" s="244"/>
      <c r="G82" s="103"/>
      <c r="H82" s="244"/>
      <c r="I82" s="244"/>
      <c r="J82" s="244"/>
      <c r="K82" s="244"/>
      <c r="L82" s="244"/>
      <c r="M82" s="103"/>
      <c r="N82" s="244"/>
      <c r="O82" s="244"/>
      <c r="P82" s="244"/>
      <c r="Q82" s="244"/>
      <c r="R82" s="244"/>
      <c r="S82" s="104"/>
      <c r="T82" s="244"/>
      <c r="U82" s="244"/>
      <c r="V82" s="105"/>
      <c r="W82" s="244"/>
      <c r="X82" s="244"/>
    </row>
    <row r="83" spans="1:24" x14ac:dyDescent="0.25">
      <c r="A83" s="244"/>
      <c r="B83" s="244"/>
      <c r="C83" s="244"/>
      <c r="D83" s="244"/>
      <c r="E83" s="244"/>
      <c r="F83" s="244"/>
      <c r="G83" s="103"/>
      <c r="H83" s="244"/>
      <c r="I83" s="244"/>
      <c r="J83" s="244"/>
      <c r="K83" s="244"/>
      <c r="L83" s="244"/>
      <c r="M83" s="103"/>
      <c r="N83" s="244"/>
      <c r="O83" s="244"/>
      <c r="P83" s="244"/>
      <c r="Q83" s="244"/>
      <c r="R83" s="244"/>
      <c r="S83" s="104"/>
      <c r="T83" s="244"/>
      <c r="U83" s="244"/>
      <c r="V83" s="105"/>
      <c r="W83" s="244"/>
      <c r="X83" s="244"/>
    </row>
  </sheetData>
  <autoFilter ref="A13:Z54" xr:uid="{06C5A392-10BA-45F4-AA48-B930B3FEA052}">
    <filterColumn colId="1">
      <colorFilter dxfId="3"/>
    </filterColumn>
    <filterColumn colId="3">
      <filters>
        <filter val="VICTOR AYALA "/>
      </filters>
    </filterColumn>
    <sortState xmlns:xlrd2="http://schemas.microsoft.com/office/spreadsheetml/2017/richdata2" ref="A14:Z54">
      <sortCondition ref="D13:D54"/>
    </sortState>
  </autoFilter>
  <mergeCells count="7">
    <mergeCell ref="X55:Z55"/>
    <mergeCell ref="B5:D5"/>
    <mergeCell ref="B6:D6"/>
    <mergeCell ref="B7:D7"/>
    <mergeCell ref="K12:L12"/>
    <mergeCell ref="N12:O12"/>
    <mergeCell ref="B55:H55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99D12-3A13-447D-A5E3-01D2367256C2}">
  <sheetPr filterMode="1">
    <pageSetUpPr fitToPage="1"/>
  </sheetPr>
  <dimension ref="A1:Z83"/>
  <sheetViews>
    <sheetView showGridLines="0" zoomScale="92" zoomScaleNormal="92" workbookViewId="0">
      <selection activeCell="R8" sqref="R8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ht="15.75" thickBot="1" x14ac:dyDescent="0.3">
      <c r="E2" s="240" t="s">
        <v>72</v>
      </c>
      <c r="F2" s="241" t="s">
        <v>225</v>
      </c>
      <c r="G2" s="242">
        <v>7.5</v>
      </c>
      <c r="H2" s="242">
        <v>0.1744186046511628</v>
      </c>
      <c r="I2" s="242">
        <v>7.5</v>
      </c>
      <c r="J2" s="243">
        <v>44555</v>
      </c>
      <c r="K2" s="208"/>
      <c r="L2" s="206"/>
      <c r="M2" s="210"/>
      <c r="N2" s="239">
        <v>43</v>
      </c>
    </row>
    <row r="3" spans="1:26" ht="15.75" thickBot="1" x14ac:dyDescent="0.3">
      <c r="E3" s="225"/>
      <c r="F3" s="225"/>
      <c r="G3" s="226"/>
      <c r="H3" s="226"/>
      <c r="I3" s="226"/>
      <c r="J3" s="227"/>
      <c r="K3" s="233"/>
      <c r="L3" s="234"/>
      <c r="M3" s="235"/>
      <c r="N3" s="225"/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45"/>
      <c r="C8" s="245"/>
      <c r="D8" s="245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45"/>
      <c r="C9" s="245"/>
      <c r="D9" s="245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45"/>
      <c r="C10" s="245"/>
      <c r="D10" s="245"/>
    </row>
    <row r="11" spans="1:26" ht="15.75" thickBot="1" x14ac:dyDescent="0.3">
      <c r="A11" s="69"/>
      <c r="B11" s="245"/>
      <c r="C11" s="245"/>
      <c r="D11" s="245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48">
        <v>672</v>
      </c>
      <c r="B14" s="248" t="s">
        <v>216</v>
      </c>
      <c r="C14" s="249">
        <v>44552</v>
      </c>
      <c r="D14" s="248" t="s">
        <v>216</v>
      </c>
      <c r="E14" s="248" t="s">
        <v>70</v>
      </c>
      <c r="F14" s="250" t="s">
        <v>159</v>
      </c>
      <c r="G14" s="251">
        <v>6.08</v>
      </c>
      <c r="H14" s="251">
        <f>G14/$H$12</f>
        <v>0.14139534883720931</v>
      </c>
      <c r="I14" s="251">
        <f>+H14*X14</f>
        <v>6.5041860465116281</v>
      </c>
      <c r="J14" s="251">
        <f>+I14*A14</f>
        <v>4370.8130232558142</v>
      </c>
      <c r="K14" s="251"/>
      <c r="L14" s="251"/>
      <c r="M14" s="252">
        <f>SUM(J14:L14)</f>
        <v>4370.8130232558142</v>
      </c>
      <c r="N14" s="251"/>
      <c r="O14" s="251"/>
      <c r="P14" s="251"/>
      <c r="Q14" s="251"/>
      <c r="R14" s="251"/>
      <c r="S14" s="251">
        <v>-575.86</v>
      </c>
      <c r="T14" s="251">
        <f>-J14*1%</f>
        <v>-43.70813023255814</v>
      </c>
      <c r="U14" s="251"/>
      <c r="V14" s="251">
        <f>SUM(N14:U14)</f>
        <v>-619.56813023255813</v>
      </c>
      <c r="W14" s="251">
        <f>+M14+V14-K14-L14</f>
        <v>3751.2448930232558</v>
      </c>
      <c r="X14" s="248">
        <v>46</v>
      </c>
      <c r="Y14" s="253" t="s">
        <v>215</v>
      </c>
      <c r="Z14" s="253" t="s">
        <v>213</v>
      </c>
    </row>
    <row r="15" spans="1:26" s="254" customFormat="1" ht="11.25" hidden="1" customHeight="1" x14ac:dyDescent="0.2">
      <c r="A15" s="248">
        <v>460</v>
      </c>
      <c r="B15" s="248" t="s">
        <v>217</v>
      </c>
      <c r="C15" s="249">
        <v>44552</v>
      </c>
      <c r="D15" s="248" t="s">
        <v>217</v>
      </c>
      <c r="E15" s="248" t="s">
        <v>72</v>
      </c>
      <c r="F15" s="250" t="s">
        <v>159</v>
      </c>
      <c r="G15" s="251">
        <v>5.94</v>
      </c>
      <c r="H15" s="251">
        <f>G15/$H$12</f>
        <v>0.13813953488372094</v>
      </c>
      <c r="I15" s="251">
        <f>+H15*X15</f>
        <v>6.3544186046511628</v>
      </c>
      <c r="J15" s="251">
        <f>+I15*A15</f>
        <v>2923.032558139535</v>
      </c>
      <c r="K15" s="251"/>
      <c r="L15" s="251"/>
      <c r="M15" s="252">
        <f>SUM(J15:L15)</f>
        <v>2923.032558139535</v>
      </c>
      <c r="N15" s="251"/>
      <c r="O15" s="251"/>
      <c r="P15" s="251"/>
      <c r="Q15" s="251"/>
      <c r="R15" s="251"/>
      <c r="S15" s="251">
        <v>-342.1</v>
      </c>
      <c r="T15" s="251">
        <f>-J15*1%</f>
        <v>-29.230325581395352</v>
      </c>
      <c r="U15" s="251"/>
      <c r="V15" s="251">
        <f>SUM(N15:U15)</f>
        <v>-371.33032558139536</v>
      </c>
      <c r="W15" s="251">
        <f>+M15+V15-K15-L15</f>
        <v>2551.7022325581397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48">
        <v>864</v>
      </c>
      <c r="B16" s="248" t="s">
        <v>176</v>
      </c>
      <c r="C16" s="249">
        <v>44551</v>
      </c>
      <c r="D16" s="248" t="s">
        <v>176</v>
      </c>
      <c r="E16" s="248" t="s">
        <v>72</v>
      </c>
      <c r="F16" s="250" t="s">
        <v>159</v>
      </c>
      <c r="G16" s="251">
        <v>6</v>
      </c>
      <c r="H16" s="251">
        <f>G16/$H$12</f>
        <v>0.13953488372093023</v>
      </c>
      <c r="I16" s="251">
        <f>+H16*X16</f>
        <v>6.4186046511627906</v>
      </c>
      <c r="J16" s="251">
        <f t="shared" ref="J16:J54" si="0">+I16*A16</f>
        <v>5545.6744186046508</v>
      </c>
      <c r="K16" s="251"/>
      <c r="L16" s="251"/>
      <c r="M16" s="252">
        <f t="shared" ref="M16:M54" si="1">SUM(J16:L16)</f>
        <v>5545.6744186046508</v>
      </c>
      <c r="N16" s="251">
        <v>-71.25</v>
      </c>
      <c r="O16" s="251"/>
      <c r="P16" s="251"/>
      <c r="Q16" s="251"/>
      <c r="R16" s="251"/>
      <c r="S16" s="251">
        <v>25.81</v>
      </c>
      <c r="T16" s="251">
        <f>-(864*6.25)*1%</f>
        <v>-54</v>
      </c>
      <c r="U16" s="251"/>
      <c r="V16" s="251">
        <f t="shared" ref="V16:V54" si="2">SUM(N16:U16)</f>
        <v>-99.44</v>
      </c>
      <c r="W16" s="251">
        <f t="shared" ref="W16:W54" si="3">+M16+V16-K16-L16</f>
        <v>5446.2344186046512</v>
      </c>
      <c r="X16" s="248">
        <v>46</v>
      </c>
      <c r="Y16" s="253" t="s">
        <v>215</v>
      </c>
      <c r="Z16" s="253" t="s">
        <v>218</v>
      </c>
    </row>
    <row r="17" spans="1:26" s="220" customFormat="1" ht="11.25" hidden="1" customHeight="1" x14ac:dyDescent="0.2">
      <c r="A17" s="216">
        <v>96</v>
      </c>
      <c r="B17" s="216" t="s">
        <v>219</v>
      </c>
      <c r="C17" s="217">
        <v>44555</v>
      </c>
      <c r="D17" s="216" t="s">
        <v>219</v>
      </c>
      <c r="E17" s="216" t="s">
        <v>72</v>
      </c>
      <c r="F17" s="218" t="s">
        <v>159</v>
      </c>
      <c r="G17" s="212">
        <v>7.01</v>
      </c>
      <c r="H17" s="212">
        <f t="shared" ref="H17:H54" si="4">G17/$H$12</f>
        <v>0.16302325581395349</v>
      </c>
      <c r="I17" s="212">
        <f t="shared" ref="I17:I54" si="5">+H17*X17</f>
        <v>7.4990697674418607</v>
      </c>
      <c r="J17" s="212">
        <f t="shared" si="0"/>
        <v>719.91069767441866</v>
      </c>
      <c r="K17" s="212"/>
      <c r="L17" s="212"/>
      <c r="M17" s="213">
        <f t="shared" si="1"/>
        <v>719.91069767441866</v>
      </c>
      <c r="N17" s="212"/>
      <c r="O17" s="212"/>
      <c r="P17" s="212"/>
      <c r="Q17" s="212"/>
      <c r="R17" s="212"/>
      <c r="S17" s="212">
        <v>-30.16</v>
      </c>
      <c r="T17" s="212">
        <f>-J17*1%</f>
        <v>-7.1991069767441864</v>
      </c>
      <c r="U17" s="212"/>
      <c r="V17" s="212">
        <f t="shared" si="2"/>
        <v>-37.359106976744187</v>
      </c>
      <c r="W17" s="212">
        <f t="shared" si="3"/>
        <v>682.55159069767444</v>
      </c>
      <c r="X17" s="216">
        <v>46</v>
      </c>
      <c r="Y17" s="219" t="s">
        <v>215</v>
      </c>
      <c r="Z17" s="219" t="s">
        <v>220</v>
      </c>
    </row>
    <row r="18" spans="1:26" s="220" customFormat="1" ht="11.25" hidden="1" customHeight="1" x14ac:dyDescent="0.2">
      <c r="A18" s="216">
        <v>144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4"/>
        <v>0.16302325581395349</v>
      </c>
      <c r="I18" s="212">
        <f t="shared" si="5"/>
        <v>7.4990697674418607</v>
      </c>
      <c r="J18" s="212">
        <f t="shared" si="0"/>
        <v>1079.8660465116279</v>
      </c>
      <c r="K18" s="212"/>
      <c r="L18" s="212"/>
      <c r="M18" s="213">
        <f t="shared" si="1"/>
        <v>1079.8660465116279</v>
      </c>
      <c r="N18" s="212"/>
      <c r="O18" s="212"/>
      <c r="P18" s="212"/>
      <c r="Q18" s="212"/>
      <c r="R18" s="212"/>
      <c r="S18" s="212"/>
      <c r="T18" s="212">
        <f t="shared" ref="T18:T19" si="6">-J18*1%</f>
        <v>-10.79866046511628</v>
      </c>
      <c r="U18" s="212"/>
      <c r="V18" s="212">
        <f t="shared" si="2"/>
        <v>-10.79866046511628</v>
      </c>
      <c r="W18" s="212">
        <f t="shared" si="3"/>
        <v>1069.0673860465117</v>
      </c>
      <c r="X18" s="216">
        <v>46</v>
      </c>
      <c r="Y18" s="219" t="s">
        <v>215</v>
      </c>
      <c r="Z18" s="219" t="s">
        <v>221</v>
      </c>
    </row>
    <row r="19" spans="1:26" s="220" customFormat="1" ht="11.25" hidden="1" customHeight="1" x14ac:dyDescent="0.2">
      <c r="A19" s="216">
        <v>672</v>
      </c>
      <c r="B19" s="216" t="s">
        <v>219</v>
      </c>
      <c r="C19" s="217">
        <v>44555</v>
      </c>
      <c r="D19" s="216" t="s">
        <v>219</v>
      </c>
      <c r="E19" s="216" t="s">
        <v>70</v>
      </c>
      <c r="F19" s="218" t="s">
        <v>159</v>
      </c>
      <c r="G19" s="212">
        <v>7.01</v>
      </c>
      <c r="H19" s="212">
        <f t="shared" si="4"/>
        <v>0.16302325581395349</v>
      </c>
      <c r="I19" s="212">
        <f t="shared" si="5"/>
        <v>7.4990697674418607</v>
      </c>
      <c r="J19" s="212">
        <f t="shared" si="0"/>
        <v>5039.3748837209305</v>
      </c>
      <c r="K19" s="212"/>
      <c r="L19" s="212"/>
      <c r="M19" s="213">
        <f t="shared" si="1"/>
        <v>5039.3748837209305</v>
      </c>
      <c r="N19" s="212"/>
      <c r="O19" s="212"/>
      <c r="P19" s="212"/>
      <c r="Q19" s="212"/>
      <c r="R19" s="212"/>
      <c r="S19" s="212"/>
      <c r="T19" s="212">
        <f t="shared" si="6"/>
        <v>-50.393748837209309</v>
      </c>
      <c r="U19" s="212"/>
      <c r="V19" s="212">
        <f t="shared" si="2"/>
        <v>-50.393748837209309</v>
      </c>
      <c r="W19" s="212">
        <f t="shared" si="3"/>
        <v>4988.9811348837211</v>
      </c>
      <c r="X19" s="216">
        <v>46</v>
      </c>
      <c r="Y19" s="219" t="s">
        <v>215</v>
      </c>
      <c r="Z19" s="219" t="s">
        <v>222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4"/>
        <v>0.17395348837209304</v>
      </c>
      <c r="I20" s="212">
        <f t="shared" si="5"/>
        <v>8.0018604651162804</v>
      </c>
      <c r="J20" s="212">
        <f t="shared" si="0"/>
        <v>5761.3395348837221</v>
      </c>
      <c r="K20" s="212"/>
      <c r="L20" s="212"/>
      <c r="M20" s="213">
        <f t="shared" si="1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/>
      <c r="V20" s="212">
        <f t="shared" si="2"/>
        <v>-118.83339534883723</v>
      </c>
      <c r="W20" s="212">
        <f t="shared" si="3"/>
        <v>5642.5061395348848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4"/>
        <v>0.17906976744186046</v>
      </c>
      <c r="I21" s="212">
        <f t="shared" si="5"/>
        <v>7.6999999999999993</v>
      </c>
      <c r="J21" s="212">
        <f t="shared" si="0"/>
        <v>1139.5999999999999</v>
      </c>
      <c r="K21" s="212"/>
      <c r="L21" s="212"/>
      <c r="M21" s="213">
        <f t="shared" si="1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2"/>
        <v>-11.395999999999999</v>
      </c>
      <c r="W21" s="212">
        <f t="shared" si="3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customHeight="1" x14ac:dyDescent="0.2">
      <c r="A22" s="216">
        <v>600</v>
      </c>
      <c r="B22" s="216" t="s">
        <v>224</v>
      </c>
      <c r="C22" s="217">
        <v>44555</v>
      </c>
      <c r="D22" s="216" t="s">
        <v>225</v>
      </c>
      <c r="E22" s="216" t="s">
        <v>72</v>
      </c>
      <c r="F22" s="218" t="s">
        <v>159</v>
      </c>
      <c r="G22" s="212">
        <v>7.5</v>
      </c>
      <c r="H22" s="212">
        <f t="shared" si="4"/>
        <v>0.1744186046511628</v>
      </c>
      <c r="I22" s="212">
        <f t="shared" si="5"/>
        <v>7.5</v>
      </c>
      <c r="J22" s="212">
        <f t="shared" si="0"/>
        <v>4500</v>
      </c>
      <c r="K22" s="212"/>
      <c r="L22" s="212"/>
      <c r="M22" s="213">
        <f t="shared" si="1"/>
        <v>4500</v>
      </c>
      <c r="N22" s="212">
        <v>-71.25</v>
      </c>
      <c r="O22" s="212"/>
      <c r="P22" s="212"/>
      <c r="Q22" s="212"/>
      <c r="R22" s="212"/>
      <c r="S22" s="212">
        <v>-27.7</v>
      </c>
      <c r="T22" s="212">
        <f>-J22*1%</f>
        <v>-45</v>
      </c>
      <c r="U22" s="216">
        <v>-4356.05</v>
      </c>
      <c r="V22" s="212">
        <f t="shared" si="2"/>
        <v>-4500</v>
      </c>
      <c r="W22" s="212">
        <f t="shared" si="3"/>
        <v>0</v>
      </c>
      <c r="X22" s="216">
        <v>43</v>
      </c>
      <c r="Y22" s="219" t="s">
        <v>215</v>
      </c>
      <c r="Z22" s="219" t="s">
        <v>223</v>
      </c>
    </row>
    <row r="23" spans="1:26" s="220" customFormat="1" ht="11.25" hidden="1" customHeight="1" x14ac:dyDescent="0.2">
      <c r="A23" s="216">
        <v>300</v>
      </c>
      <c r="B23" s="216" t="s">
        <v>226</v>
      </c>
      <c r="C23" s="217">
        <v>44555</v>
      </c>
      <c r="D23" s="216" t="s">
        <v>227</v>
      </c>
      <c r="E23" s="216" t="s">
        <v>72</v>
      </c>
      <c r="F23" s="218" t="s">
        <v>159</v>
      </c>
      <c r="G23" s="212">
        <v>7.2</v>
      </c>
      <c r="H23" s="212">
        <f t="shared" si="4"/>
        <v>0.16744186046511628</v>
      </c>
      <c r="I23" s="212">
        <f t="shared" si="5"/>
        <v>7.2</v>
      </c>
      <c r="J23" s="212">
        <f t="shared" si="0"/>
        <v>2160</v>
      </c>
      <c r="K23" s="212"/>
      <c r="L23" s="212"/>
      <c r="M23" s="213">
        <f t="shared" si="1"/>
        <v>2160</v>
      </c>
      <c r="N23" s="212"/>
      <c r="O23" s="212"/>
      <c r="P23" s="212"/>
      <c r="Q23" s="212"/>
      <c r="R23" s="212"/>
      <c r="S23" s="212"/>
      <c r="T23" s="212">
        <f>-J23*1%</f>
        <v>-21.6</v>
      </c>
      <c r="U23" s="212"/>
      <c r="V23" s="212">
        <f t="shared" si="2"/>
        <v>-21.6</v>
      </c>
      <c r="W23" s="212">
        <f t="shared" si="3"/>
        <v>2138.4</v>
      </c>
      <c r="X23" s="216">
        <v>43</v>
      </c>
      <c r="Y23" s="219" t="s">
        <v>215</v>
      </c>
      <c r="Z23" s="219" t="s">
        <v>223</v>
      </c>
    </row>
    <row r="24" spans="1:26" s="220" customFormat="1" ht="11.25" customHeight="1" x14ac:dyDescent="0.2">
      <c r="A24" s="216">
        <v>144</v>
      </c>
      <c r="B24" s="216" t="s">
        <v>248</v>
      </c>
      <c r="C24" s="217">
        <v>44553</v>
      </c>
      <c r="D24" s="216" t="s">
        <v>249</v>
      </c>
      <c r="E24" s="216" t="s">
        <v>70</v>
      </c>
      <c r="F24" s="218" t="s">
        <v>159</v>
      </c>
      <c r="G24" s="212">
        <v>6.08</v>
      </c>
      <c r="H24" s="212">
        <f t="shared" si="4"/>
        <v>0.14139534883720931</v>
      </c>
      <c r="I24" s="212">
        <f t="shared" si="5"/>
        <v>6.5041860465116281</v>
      </c>
      <c r="J24" s="212">
        <f t="shared" si="0"/>
        <v>936.60279069767444</v>
      </c>
      <c r="K24" s="212"/>
      <c r="L24" s="212"/>
      <c r="M24" s="213">
        <f t="shared" si="1"/>
        <v>936.60279069767444</v>
      </c>
      <c r="N24" s="212">
        <v>-71.25</v>
      </c>
      <c r="O24" s="212"/>
      <c r="P24" s="212"/>
      <c r="Q24" s="212"/>
      <c r="R24" s="212"/>
      <c r="S24" s="212">
        <v>-480.99</v>
      </c>
      <c r="T24" s="212">
        <v>-21</v>
      </c>
      <c r="U24" s="212"/>
      <c r="V24" s="212">
        <f t="shared" si="2"/>
        <v>-573.24</v>
      </c>
      <c r="W24" s="212">
        <f t="shared" si="3"/>
        <v>363.36279069767443</v>
      </c>
      <c r="X24" s="216">
        <v>46</v>
      </c>
      <c r="Y24" s="219" t="s">
        <v>215</v>
      </c>
      <c r="Z24" s="219" t="s">
        <v>166</v>
      </c>
    </row>
    <row r="25" spans="1:26" s="220" customFormat="1" ht="11.25" customHeight="1" x14ac:dyDescent="0.2">
      <c r="A25" s="216">
        <v>192</v>
      </c>
      <c r="B25" s="216" t="s">
        <v>51</v>
      </c>
      <c r="C25" s="217">
        <v>44554</v>
      </c>
      <c r="D25" s="216" t="s">
        <v>69</v>
      </c>
      <c r="E25" s="216" t="s">
        <v>245</v>
      </c>
      <c r="F25" s="218" t="s">
        <v>159</v>
      </c>
      <c r="G25" s="212">
        <v>7.01</v>
      </c>
      <c r="H25" s="212">
        <f t="shared" si="4"/>
        <v>0.16302325581395349</v>
      </c>
      <c r="I25" s="212">
        <f t="shared" si="5"/>
        <v>7.4990697674418607</v>
      </c>
      <c r="J25" s="212">
        <f t="shared" si="0"/>
        <v>1439.8213953488373</v>
      </c>
      <c r="K25" s="212"/>
      <c r="L25" s="212"/>
      <c r="M25" s="213">
        <f t="shared" si="1"/>
        <v>1439.8213953488373</v>
      </c>
      <c r="N25" s="212">
        <v>-71.25</v>
      </c>
      <c r="O25" s="212"/>
      <c r="P25" s="212"/>
      <c r="Q25" s="212"/>
      <c r="R25" s="212"/>
      <c r="S25" s="212"/>
      <c r="T25" s="212"/>
      <c r="U25" s="212"/>
      <c r="V25" s="212">
        <f t="shared" si="2"/>
        <v>-71.25</v>
      </c>
      <c r="W25" s="212">
        <f t="shared" si="3"/>
        <v>1368.5713953488373</v>
      </c>
      <c r="X25" s="216">
        <v>46</v>
      </c>
      <c r="Y25" s="219" t="s">
        <v>215</v>
      </c>
      <c r="Z25" s="219" t="s">
        <v>166</v>
      </c>
    </row>
    <row r="26" spans="1:26" s="220" customFormat="1" ht="11.25" hidden="1" customHeight="1" x14ac:dyDescent="0.2">
      <c r="A26" s="216"/>
      <c r="B26" s="216"/>
      <c r="C26" s="217"/>
      <c r="D26" s="216"/>
      <c r="E26" s="216"/>
      <c r="F26" s="218"/>
      <c r="G26" s="212"/>
      <c r="H26" s="212">
        <f t="shared" si="4"/>
        <v>0</v>
      </c>
      <c r="I26" s="212">
        <f t="shared" si="5"/>
        <v>0</v>
      </c>
      <c r="J26" s="212">
        <f t="shared" si="0"/>
        <v>0</v>
      </c>
      <c r="K26" s="212"/>
      <c r="L26" s="212"/>
      <c r="M26" s="213">
        <f t="shared" si="1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2"/>
        <v>0</v>
      </c>
      <c r="W26" s="212">
        <f t="shared" si="3"/>
        <v>0</v>
      </c>
      <c r="X26" s="216"/>
      <c r="Y26" s="221"/>
      <c r="Z26" s="219"/>
    </row>
    <row r="27" spans="1:26" s="220" customFormat="1" ht="11.25" hidden="1" customHeight="1" x14ac:dyDescent="0.2">
      <c r="A27" s="216"/>
      <c r="B27" s="216"/>
      <c r="C27" s="217"/>
      <c r="D27" s="216"/>
      <c r="E27" s="216"/>
      <c r="F27" s="218"/>
      <c r="G27" s="212"/>
      <c r="H27" s="212">
        <f t="shared" si="4"/>
        <v>0</v>
      </c>
      <c r="I27" s="212">
        <f t="shared" si="5"/>
        <v>0</v>
      </c>
      <c r="J27" s="212">
        <f t="shared" si="0"/>
        <v>0</v>
      </c>
      <c r="K27" s="212"/>
      <c r="L27" s="212"/>
      <c r="M27" s="213">
        <f t="shared" si="1"/>
        <v>0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2"/>
        <v>0</v>
      </c>
      <c r="W27" s="212">
        <f t="shared" si="3"/>
        <v>0</v>
      </c>
      <c r="X27" s="216"/>
      <c r="Y27" s="221"/>
      <c r="Z27" s="219"/>
    </row>
    <row r="28" spans="1:26" s="220" customFormat="1" ht="11.25" hidden="1" customHeight="1" x14ac:dyDescent="0.2">
      <c r="A28" s="216"/>
      <c r="B28" s="218"/>
      <c r="C28" s="217"/>
      <c r="D28" s="218"/>
      <c r="E28" s="216"/>
      <c r="F28" s="218"/>
      <c r="G28" s="212"/>
      <c r="H28" s="212">
        <f t="shared" si="4"/>
        <v>0</v>
      </c>
      <c r="I28" s="212">
        <f t="shared" si="5"/>
        <v>0</v>
      </c>
      <c r="J28" s="212">
        <f t="shared" si="0"/>
        <v>0</v>
      </c>
      <c r="K28" s="212"/>
      <c r="L28" s="212"/>
      <c r="M28" s="213">
        <f t="shared" si="1"/>
        <v>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2"/>
        <v>0</v>
      </c>
      <c r="W28" s="212">
        <f t="shared" si="3"/>
        <v>0</v>
      </c>
      <c r="X28" s="216"/>
      <c r="Y28" s="221"/>
      <c r="Z28" s="219"/>
    </row>
    <row r="29" spans="1:26" s="220" customFormat="1" ht="11.25" hidden="1" customHeight="1" x14ac:dyDescent="0.2">
      <c r="A29" s="216"/>
      <c r="B29" s="216"/>
      <c r="C29" s="217"/>
      <c r="D29" s="216"/>
      <c r="E29" s="216"/>
      <c r="F29" s="218"/>
      <c r="G29" s="212"/>
      <c r="H29" s="212">
        <f t="shared" si="4"/>
        <v>0</v>
      </c>
      <c r="I29" s="212">
        <f t="shared" si="5"/>
        <v>0</v>
      </c>
      <c r="J29" s="212">
        <f t="shared" si="0"/>
        <v>0</v>
      </c>
      <c r="K29" s="212"/>
      <c r="L29" s="212"/>
      <c r="M29" s="213">
        <f t="shared" si="1"/>
        <v>0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2"/>
        <v>0</v>
      </c>
      <c r="W29" s="212">
        <f t="shared" si="3"/>
        <v>0</v>
      </c>
      <c r="X29" s="216"/>
      <c r="Y29" s="221"/>
      <c r="Z29" s="219"/>
    </row>
    <row r="30" spans="1:26" s="220" customFormat="1" ht="11.25" hidden="1" customHeight="1" x14ac:dyDescent="0.2">
      <c r="A30" s="216"/>
      <c r="B30" s="216"/>
      <c r="C30" s="217"/>
      <c r="D30" s="216"/>
      <c r="E30" s="216"/>
      <c r="F30" s="218"/>
      <c r="G30" s="212"/>
      <c r="H30" s="212">
        <f t="shared" si="4"/>
        <v>0</v>
      </c>
      <c r="I30" s="212">
        <f t="shared" si="5"/>
        <v>0</v>
      </c>
      <c r="J30" s="212">
        <f t="shared" si="0"/>
        <v>0</v>
      </c>
      <c r="K30" s="212"/>
      <c r="L30" s="212"/>
      <c r="M30" s="213">
        <f t="shared" si="1"/>
        <v>0</v>
      </c>
      <c r="N30" s="212"/>
      <c r="O30" s="212"/>
      <c r="P30" s="212"/>
      <c r="Q30" s="212"/>
      <c r="R30" s="212"/>
      <c r="S30" s="212"/>
      <c r="T30" s="212"/>
      <c r="U30" s="212"/>
      <c r="V30" s="212">
        <f t="shared" si="2"/>
        <v>0</v>
      </c>
      <c r="W30" s="212">
        <f t="shared" si="3"/>
        <v>0</v>
      </c>
      <c r="X30" s="216"/>
      <c r="Y30" s="221"/>
      <c r="Z30" s="219"/>
    </row>
    <row r="31" spans="1:26" s="220" customFormat="1" ht="11.25" hidden="1" customHeight="1" x14ac:dyDescent="0.2">
      <c r="A31" s="216"/>
      <c r="B31" s="216"/>
      <c r="C31" s="217"/>
      <c r="D31" s="216"/>
      <c r="E31" s="216"/>
      <c r="F31" s="218"/>
      <c r="G31" s="212"/>
      <c r="H31" s="212">
        <f t="shared" si="4"/>
        <v>0</v>
      </c>
      <c r="I31" s="212">
        <f t="shared" si="5"/>
        <v>0</v>
      </c>
      <c r="J31" s="212">
        <f t="shared" si="0"/>
        <v>0</v>
      </c>
      <c r="K31" s="212"/>
      <c r="L31" s="212"/>
      <c r="M31" s="213">
        <f t="shared" si="1"/>
        <v>0</v>
      </c>
      <c r="N31" s="212"/>
      <c r="O31" s="212"/>
      <c r="P31" s="212"/>
      <c r="Q31" s="212"/>
      <c r="R31" s="212"/>
      <c r="S31" s="212"/>
      <c r="T31" s="212"/>
      <c r="U31" s="212"/>
      <c r="V31" s="212">
        <f t="shared" si="2"/>
        <v>0</v>
      </c>
      <c r="W31" s="212">
        <f t="shared" si="3"/>
        <v>0</v>
      </c>
      <c r="X31" s="216"/>
      <c r="Y31" s="221"/>
      <c r="Z31" s="219"/>
    </row>
    <row r="32" spans="1:26" s="220" customFormat="1" ht="11.25" hidden="1" customHeight="1" x14ac:dyDescent="0.2">
      <c r="A32" s="216"/>
      <c r="B32" s="216"/>
      <c r="C32" s="217"/>
      <c r="D32" s="216"/>
      <c r="E32" s="216"/>
      <c r="F32" s="218"/>
      <c r="G32" s="212"/>
      <c r="H32" s="212">
        <f t="shared" si="4"/>
        <v>0</v>
      </c>
      <c r="I32" s="212">
        <f t="shared" si="5"/>
        <v>0</v>
      </c>
      <c r="J32" s="212">
        <f t="shared" si="0"/>
        <v>0</v>
      </c>
      <c r="K32" s="212"/>
      <c r="L32" s="212"/>
      <c r="M32" s="213">
        <f t="shared" si="1"/>
        <v>0</v>
      </c>
      <c r="N32" s="212"/>
      <c r="O32" s="212"/>
      <c r="P32" s="212"/>
      <c r="Q32" s="212"/>
      <c r="R32" s="212"/>
      <c r="S32" s="212"/>
      <c r="T32" s="212"/>
      <c r="U32" s="212"/>
      <c r="V32" s="212">
        <f t="shared" si="2"/>
        <v>0</v>
      </c>
      <c r="W32" s="212">
        <f t="shared" si="3"/>
        <v>0</v>
      </c>
      <c r="X32" s="216"/>
      <c r="Y32" s="221"/>
      <c r="Z32" s="219"/>
    </row>
    <row r="33" spans="1:26" s="220" customFormat="1" ht="11.25" hidden="1" customHeight="1" x14ac:dyDescent="0.2">
      <c r="A33" s="216"/>
      <c r="B33" s="216"/>
      <c r="C33" s="217"/>
      <c r="D33" s="216"/>
      <c r="E33" s="216"/>
      <c r="F33" s="218"/>
      <c r="G33" s="212"/>
      <c r="H33" s="212">
        <f t="shared" si="4"/>
        <v>0</v>
      </c>
      <c r="I33" s="212">
        <f t="shared" si="5"/>
        <v>0</v>
      </c>
      <c r="J33" s="212">
        <f t="shared" si="0"/>
        <v>0</v>
      </c>
      <c r="K33" s="212"/>
      <c r="L33" s="212"/>
      <c r="M33" s="213">
        <f t="shared" si="1"/>
        <v>0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2"/>
        <v>0</v>
      </c>
      <c r="W33" s="212">
        <f t="shared" si="3"/>
        <v>0</v>
      </c>
      <c r="X33" s="216"/>
      <c r="Y33" s="221"/>
      <c r="Z33" s="219"/>
    </row>
    <row r="34" spans="1:26" s="220" customFormat="1" ht="11.25" hidden="1" customHeight="1" x14ac:dyDescent="0.2">
      <c r="A34" s="216"/>
      <c r="B34" s="216"/>
      <c r="C34" s="217"/>
      <c r="D34" s="216"/>
      <c r="E34" s="216"/>
      <c r="F34" s="218"/>
      <c r="G34" s="212"/>
      <c r="H34" s="212">
        <f t="shared" si="4"/>
        <v>0</v>
      </c>
      <c r="I34" s="212">
        <f t="shared" si="5"/>
        <v>0</v>
      </c>
      <c r="J34" s="212">
        <f t="shared" si="0"/>
        <v>0</v>
      </c>
      <c r="K34" s="212"/>
      <c r="L34" s="212"/>
      <c r="M34" s="213">
        <f t="shared" si="1"/>
        <v>0</v>
      </c>
      <c r="N34" s="212"/>
      <c r="O34" s="212"/>
      <c r="P34" s="212"/>
      <c r="Q34" s="212"/>
      <c r="R34" s="212"/>
      <c r="S34" s="212"/>
      <c r="T34" s="212"/>
      <c r="U34" s="212"/>
      <c r="V34" s="212">
        <f t="shared" si="2"/>
        <v>0</v>
      </c>
      <c r="W34" s="212">
        <f t="shared" si="3"/>
        <v>0</v>
      </c>
      <c r="X34" s="216"/>
      <c r="Y34" s="221"/>
      <c r="Z34" s="219"/>
    </row>
    <row r="35" spans="1:26" s="220" customFormat="1" ht="11.25" hidden="1" customHeight="1" x14ac:dyDescent="0.2">
      <c r="A35" s="216"/>
      <c r="B35" s="216"/>
      <c r="C35" s="217"/>
      <c r="D35" s="216"/>
      <c r="E35" s="216"/>
      <c r="F35" s="218"/>
      <c r="G35" s="212"/>
      <c r="H35" s="212">
        <f t="shared" si="4"/>
        <v>0</v>
      </c>
      <c r="I35" s="212">
        <f t="shared" si="5"/>
        <v>0</v>
      </c>
      <c r="J35" s="212">
        <f t="shared" si="0"/>
        <v>0</v>
      </c>
      <c r="K35" s="212"/>
      <c r="L35" s="212"/>
      <c r="M35" s="213">
        <f t="shared" si="1"/>
        <v>0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2"/>
        <v>0</v>
      </c>
      <c r="W35" s="212">
        <f t="shared" si="3"/>
        <v>0</v>
      </c>
      <c r="X35" s="216"/>
      <c r="Y35" s="221"/>
      <c r="Z35" s="219"/>
    </row>
    <row r="36" spans="1:26" s="220" customFormat="1" ht="11.25" hidden="1" customHeight="1" x14ac:dyDescent="0.2">
      <c r="A36" s="216"/>
      <c r="B36" s="218"/>
      <c r="C36" s="217"/>
      <c r="D36" s="218"/>
      <c r="E36" s="216"/>
      <c r="F36" s="218"/>
      <c r="G36" s="212"/>
      <c r="H36" s="212">
        <f t="shared" si="4"/>
        <v>0</v>
      </c>
      <c r="I36" s="212">
        <f t="shared" si="5"/>
        <v>0</v>
      </c>
      <c r="J36" s="212">
        <f t="shared" si="0"/>
        <v>0</v>
      </c>
      <c r="K36" s="212"/>
      <c r="L36" s="212"/>
      <c r="M36" s="213">
        <f t="shared" si="1"/>
        <v>0</v>
      </c>
      <c r="N36" s="212"/>
      <c r="O36" s="212"/>
      <c r="P36" s="212"/>
      <c r="Q36" s="212"/>
      <c r="R36" s="212"/>
      <c r="S36" s="212"/>
      <c r="T36" s="212"/>
      <c r="U36" s="212"/>
      <c r="V36" s="212">
        <f t="shared" si="2"/>
        <v>0</v>
      </c>
      <c r="W36" s="212">
        <f t="shared" si="3"/>
        <v>0</v>
      </c>
      <c r="X36" s="216"/>
      <c r="Y36" s="221"/>
      <c r="Z36" s="219"/>
    </row>
    <row r="37" spans="1:26" s="220" customFormat="1" ht="11.25" hidden="1" customHeight="1" x14ac:dyDescent="0.2">
      <c r="A37" s="216"/>
      <c r="B37" s="216"/>
      <c r="C37" s="217"/>
      <c r="D37" s="216"/>
      <c r="E37" s="216"/>
      <c r="F37" s="218"/>
      <c r="G37" s="212"/>
      <c r="H37" s="212">
        <f t="shared" si="4"/>
        <v>0</v>
      </c>
      <c r="I37" s="212">
        <f t="shared" si="5"/>
        <v>0</v>
      </c>
      <c r="J37" s="212">
        <f t="shared" si="0"/>
        <v>0</v>
      </c>
      <c r="K37" s="212"/>
      <c r="L37" s="212"/>
      <c r="M37" s="213">
        <f t="shared" si="1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2"/>
        <v>0</v>
      </c>
      <c r="W37" s="212">
        <f t="shared" si="3"/>
        <v>0</v>
      </c>
      <c r="X37" s="216"/>
      <c r="Y37" s="221"/>
      <c r="Z37" s="219"/>
    </row>
    <row r="38" spans="1:26" s="220" customFormat="1" ht="11.25" hidden="1" customHeight="1" x14ac:dyDescent="0.2">
      <c r="A38" s="216"/>
      <c r="B38" s="216"/>
      <c r="C38" s="217"/>
      <c r="D38" s="216"/>
      <c r="E38" s="216"/>
      <c r="F38" s="218"/>
      <c r="G38" s="212"/>
      <c r="H38" s="212">
        <f t="shared" si="4"/>
        <v>0</v>
      </c>
      <c r="I38" s="212">
        <f t="shared" si="5"/>
        <v>0</v>
      </c>
      <c r="J38" s="212">
        <f t="shared" si="0"/>
        <v>0</v>
      </c>
      <c r="K38" s="212"/>
      <c r="L38" s="212"/>
      <c r="M38" s="213">
        <f t="shared" si="1"/>
        <v>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2"/>
        <v>0</v>
      </c>
      <c r="W38" s="212">
        <f t="shared" si="3"/>
        <v>0</v>
      </c>
      <c r="X38" s="216"/>
      <c r="Y38" s="221"/>
      <c r="Z38" s="219"/>
    </row>
    <row r="39" spans="1:26" s="220" customFormat="1" ht="11.25" hidden="1" customHeight="1" x14ac:dyDescent="0.2">
      <c r="A39" s="216"/>
      <c r="B39" s="216"/>
      <c r="C39" s="217"/>
      <c r="D39" s="216"/>
      <c r="E39" s="216"/>
      <c r="F39" s="218"/>
      <c r="G39" s="212"/>
      <c r="H39" s="212">
        <f t="shared" si="4"/>
        <v>0</v>
      </c>
      <c r="I39" s="212">
        <f t="shared" si="5"/>
        <v>0</v>
      </c>
      <c r="J39" s="212">
        <f t="shared" si="0"/>
        <v>0</v>
      </c>
      <c r="K39" s="212"/>
      <c r="L39" s="212"/>
      <c r="M39" s="213">
        <f t="shared" si="1"/>
        <v>0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2"/>
        <v>0</v>
      </c>
      <c r="W39" s="212">
        <f t="shared" si="3"/>
        <v>0</v>
      </c>
      <c r="X39" s="216"/>
      <c r="Y39" s="221"/>
      <c r="Z39" s="219"/>
    </row>
    <row r="40" spans="1:26" s="220" customFormat="1" ht="11.25" hidden="1" customHeight="1" x14ac:dyDescent="0.2">
      <c r="A40" s="216"/>
      <c r="B40" s="218"/>
      <c r="C40" s="217"/>
      <c r="D40" s="218"/>
      <c r="E40" s="216"/>
      <c r="F40" s="218"/>
      <c r="G40" s="212"/>
      <c r="H40" s="212">
        <f t="shared" si="4"/>
        <v>0</v>
      </c>
      <c r="I40" s="212">
        <f t="shared" si="5"/>
        <v>0</v>
      </c>
      <c r="J40" s="212">
        <f t="shared" si="0"/>
        <v>0</v>
      </c>
      <c r="K40" s="212"/>
      <c r="L40" s="212"/>
      <c r="M40" s="213">
        <f t="shared" si="1"/>
        <v>0</v>
      </c>
      <c r="N40" s="212"/>
      <c r="O40" s="212"/>
      <c r="P40" s="212"/>
      <c r="Q40" s="212"/>
      <c r="R40" s="212"/>
      <c r="S40" s="212"/>
      <c r="T40" s="212"/>
      <c r="U40" s="212"/>
      <c r="V40" s="212">
        <f t="shared" si="2"/>
        <v>0</v>
      </c>
      <c r="W40" s="212">
        <f t="shared" si="3"/>
        <v>0</v>
      </c>
      <c r="X40" s="216"/>
      <c r="Y40" s="221"/>
      <c r="Z40" s="219"/>
    </row>
    <row r="41" spans="1:26" s="220" customFormat="1" ht="11.25" hidden="1" customHeight="1" x14ac:dyDescent="0.2">
      <c r="A41" s="216"/>
      <c r="B41" s="216"/>
      <c r="C41" s="217"/>
      <c r="D41" s="216"/>
      <c r="E41" s="216"/>
      <c r="F41" s="218"/>
      <c r="G41" s="212"/>
      <c r="H41" s="212">
        <f t="shared" si="4"/>
        <v>0</v>
      </c>
      <c r="I41" s="212">
        <f t="shared" si="5"/>
        <v>0</v>
      </c>
      <c r="J41" s="212">
        <f t="shared" si="0"/>
        <v>0</v>
      </c>
      <c r="K41" s="212"/>
      <c r="L41" s="212"/>
      <c r="M41" s="213">
        <f t="shared" si="1"/>
        <v>0</v>
      </c>
      <c r="N41" s="212"/>
      <c r="O41" s="212"/>
      <c r="P41" s="212"/>
      <c r="Q41" s="212"/>
      <c r="R41" s="212"/>
      <c r="S41" s="212"/>
      <c r="T41" s="212"/>
      <c r="U41" s="212"/>
      <c r="V41" s="212">
        <f t="shared" si="2"/>
        <v>0</v>
      </c>
      <c r="W41" s="212">
        <f t="shared" si="3"/>
        <v>0</v>
      </c>
      <c r="X41" s="216"/>
      <c r="Y41" s="221"/>
      <c r="Z41" s="219"/>
    </row>
    <row r="42" spans="1:26" s="220" customFormat="1" ht="11.25" hidden="1" customHeight="1" x14ac:dyDescent="0.2">
      <c r="A42" s="216"/>
      <c r="B42" s="216"/>
      <c r="C42" s="217"/>
      <c r="D42" s="216"/>
      <c r="E42" s="216"/>
      <c r="F42" s="218"/>
      <c r="G42" s="212"/>
      <c r="H42" s="212">
        <f t="shared" si="4"/>
        <v>0</v>
      </c>
      <c r="I42" s="212">
        <f t="shared" si="5"/>
        <v>0</v>
      </c>
      <c r="J42" s="212">
        <f t="shared" si="0"/>
        <v>0</v>
      </c>
      <c r="K42" s="212"/>
      <c r="L42" s="212"/>
      <c r="M42" s="213">
        <f t="shared" si="1"/>
        <v>0</v>
      </c>
      <c r="N42" s="212"/>
      <c r="O42" s="212"/>
      <c r="P42" s="212"/>
      <c r="Q42" s="212"/>
      <c r="R42" s="212"/>
      <c r="S42" s="212"/>
      <c r="T42" s="212"/>
      <c r="U42" s="212"/>
      <c r="V42" s="212">
        <f t="shared" si="2"/>
        <v>0</v>
      </c>
      <c r="W42" s="212">
        <f t="shared" si="3"/>
        <v>0</v>
      </c>
      <c r="X42" s="216"/>
      <c r="Y42" s="221"/>
      <c r="Z42" s="219"/>
    </row>
    <row r="43" spans="1:26" s="220" customFormat="1" ht="11.25" hidden="1" customHeight="1" x14ac:dyDescent="0.2">
      <c r="A43" s="216"/>
      <c r="B43" s="216"/>
      <c r="C43" s="217"/>
      <c r="D43" s="216"/>
      <c r="E43" s="216"/>
      <c r="F43" s="218"/>
      <c r="G43" s="212"/>
      <c r="H43" s="212">
        <f t="shared" si="4"/>
        <v>0</v>
      </c>
      <c r="I43" s="212">
        <f t="shared" si="5"/>
        <v>0</v>
      </c>
      <c r="J43" s="212">
        <f t="shared" si="0"/>
        <v>0</v>
      </c>
      <c r="K43" s="212"/>
      <c r="L43" s="212"/>
      <c r="M43" s="213">
        <f t="shared" si="1"/>
        <v>0</v>
      </c>
      <c r="N43" s="212"/>
      <c r="O43" s="212"/>
      <c r="P43" s="212"/>
      <c r="Q43" s="212"/>
      <c r="R43" s="212"/>
      <c r="S43" s="212"/>
      <c r="T43" s="212"/>
      <c r="U43" s="212"/>
      <c r="V43" s="212">
        <f t="shared" si="2"/>
        <v>0</v>
      </c>
      <c r="W43" s="212">
        <f t="shared" si="3"/>
        <v>0</v>
      </c>
      <c r="X43" s="216"/>
      <c r="Y43" s="221"/>
      <c r="Z43" s="219"/>
    </row>
    <row r="44" spans="1:26" s="220" customFormat="1" ht="11.25" hidden="1" customHeight="1" x14ac:dyDescent="0.2">
      <c r="A44" s="216"/>
      <c r="B44" s="216"/>
      <c r="C44" s="217"/>
      <c r="D44" s="216"/>
      <c r="E44" s="216"/>
      <c r="F44" s="218"/>
      <c r="G44" s="212"/>
      <c r="H44" s="212">
        <f t="shared" si="4"/>
        <v>0</v>
      </c>
      <c r="I44" s="212">
        <f t="shared" si="5"/>
        <v>0</v>
      </c>
      <c r="J44" s="212">
        <f t="shared" si="0"/>
        <v>0</v>
      </c>
      <c r="K44" s="212"/>
      <c r="L44" s="212"/>
      <c r="M44" s="213">
        <f t="shared" si="1"/>
        <v>0</v>
      </c>
      <c r="N44" s="212"/>
      <c r="O44" s="212"/>
      <c r="P44" s="212"/>
      <c r="Q44" s="212"/>
      <c r="R44" s="212"/>
      <c r="S44" s="212"/>
      <c r="T44" s="212"/>
      <c r="U44" s="212"/>
      <c r="V44" s="212">
        <f t="shared" si="2"/>
        <v>0</v>
      </c>
      <c r="W44" s="212">
        <f t="shared" si="3"/>
        <v>0</v>
      </c>
      <c r="X44" s="216"/>
      <c r="Y44" s="221"/>
      <c r="Z44" s="219"/>
    </row>
    <row r="45" spans="1:26" s="220" customFormat="1" ht="11.25" hidden="1" customHeight="1" x14ac:dyDescent="0.2">
      <c r="A45" s="216"/>
      <c r="B45" s="216"/>
      <c r="C45" s="217"/>
      <c r="D45" s="216"/>
      <c r="E45" s="216"/>
      <c r="F45" s="218"/>
      <c r="G45" s="212"/>
      <c r="H45" s="212">
        <f t="shared" si="4"/>
        <v>0</v>
      </c>
      <c r="I45" s="212">
        <f t="shared" si="5"/>
        <v>0</v>
      </c>
      <c r="J45" s="212">
        <f t="shared" si="0"/>
        <v>0</v>
      </c>
      <c r="K45" s="212"/>
      <c r="L45" s="212"/>
      <c r="M45" s="213">
        <f t="shared" si="1"/>
        <v>0</v>
      </c>
      <c r="N45" s="212"/>
      <c r="O45" s="212"/>
      <c r="P45" s="212"/>
      <c r="Q45" s="212"/>
      <c r="R45" s="212"/>
      <c r="S45" s="212"/>
      <c r="T45" s="212"/>
      <c r="U45" s="212"/>
      <c r="V45" s="212">
        <f t="shared" si="2"/>
        <v>0</v>
      </c>
      <c r="W45" s="212">
        <f t="shared" si="3"/>
        <v>0</v>
      </c>
      <c r="X45" s="216"/>
      <c r="Y45" s="221"/>
      <c r="Z45" s="219"/>
    </row>
    <row r="46" spans="1:26" s="220" customFormat="1" ht="11.25" hidden="1" customHeight="1" x14ac:dyDescent="0.2">
      <c r="A46" s="216"/>
      <c r="B46" s="216"/>
      <c r="C46" s="217"/>
      <c r="D46" s="216"/>
      <c r="E46" s="216"/>
      <c r="F46" s="218"/>
      <c r="G46" s="212"/>
      <c r="H46" s="212">
        <f t="shared" si="4"/>
        <v>0</v>
      </c>
      <c r="I46" s="212">
        <f t="shared" si="5"/>
        <v>0</v>
      </c>
      <c r="J46" s="212">
        <f t="shared" si="0"/>
        <v>0</v>
      </c>
      <c r="K46" s="212"/>
      <c r="L46" s="212"/>
      <c r="M46" s="213">
        <f t="shared" si="1"/>
        <v>0</v>
      </c>
      <c r="N46" s="212"/>
      <c r="O46" s="212"/>
      <c r="P46" s="212"/>
      <c r="Q46" s="212"/>
      <c r="R46" s="212"/>
      <c r="S46" s="212"/>
      <c r="T46" s="212"/>
      <c r="U46" s="212"/>
      <c r="V46" s="212">
        <f t="shared" si="2"/>
        <v>0</v>
      </c>
      <c r="W46" s="212">
        <f t="shared" si="3"/>
        <v>0</v>
      </c>
      <c r="X46" s="216"/>
      <c r="Y46" s="221"/>
      <c r="Z46" s="219"/>
    </row>
    <row r="47" spans="1:26" s="220" customFormat="1" ht="11.25" hidden="1" customHeight="1" x14ac:dyDescent="0.2">
      <c r="A47" s="216"/>
      <c r="B47" s="216"/>
      <c r="C47" s="217"/>
      <c r="D47" s="216"/>
      <c r="E47" s="216"/>
      <c r="F47" s="218"/>
      <c r="G47" s="212"/>
      <c r="H47" s="212">
        <f t="shared" si="4"/>
        <v>0</v>
      </c>
      <c r="I47" s="212">
        <f t="shared" si="5"/>
        <v>0</v>
      </c>
      <c r="J47" s="212">
        <f t="shared" si="0"/>
        <v>0</v>
      </c>
      <c r="K47" s="212"/>
      <c r="L47" s="212"/>
      <c r="M47" s="213">
        <f t="shared" si="1"/>
        <v>0</v>
      </c>
      <c r="N47" s="212"/>
      <c r="O47" s="212"/>
      <c r="P47" s="212"/>
      <c r="Q47" s="212"/>
      <c r="R47" s="212"/>
      <c r="S47" s="212"/>
      <c r="T47" s="212"/>
      <c r="U47" s="212"/>
      <c r="V47" s="212">
        <f t="shared" si="2"/>
        <v>0</v>
      </c>
      <c r="W47" s="212">
        <f t="shared" si="3"/>
        <v>0</v>
      </c>
      <c r="X47" s="216"/>
      <c r="Y47" s="221"/>
      <c r="Z47" s="219"/>
    </row>
    <row r="48" spans="1:26" s="220" customFormat="1" ht="11.25" hidden="1" customHeight="1" x14ac:dyDescent="0.2">
      <c r="A48" s="216"/>
      <c r="B48" s="218"/>
      <c r="C48" s="217"/>
      <c r="D48" s="218"/>
      <c r="E48" s="216"/>
      <c r="F48" s="218"/>
      <c r="G48" s="212"/>
      <c r="H48" s="212">
        <f t="shared" si="4"/>
        <v>0</v>
      </c>
      <c r="I48" s="212">
        <f t="shared" si="5"/>
        <v>0</v>
      </c>
      <c r="J48" s="212">
        <f t="shared" si="0"/>
        <v>0</v>
      </c>
      <c r="K48" s="212"/>
      <c r="L48" s="212"/>
      <c r="M48" s="213">
        <f t="shared" si="1"/>
        <v>0</v>
      </c>
      <c r="N48" s="212"/>
      <c r="O48" s="212"/>
      <c r="P48" s="212"/>
      <c r="Q48" s="212"/>
      <c r="R48" s="212"/>
      <c r="S48" s="212"/>
      <c r="T48" s="212"/>
      <c r="U48" s="212"/>
      <c r="V48" s="212">
        <f t="shared" si="2"/>
        <v>0</v>
      </c>
      <c r="W48" s="212">
        <f t="shared" si="3"/>
        <v>0</v>
      </c>
      <c r="X48" s="216"/>
      <c r="Y48" s="221"/>
      <c r="Z48" s="219"/>
    </row>
    <row r="49" spans="1:26" s="220" customFormat="1" ht="11.25" hidden="1" customHeight="1" x14ac:dyDescent="0.2">
      <c r="A49" s="216"/>
      <c r="B49" s="218"/>
      <c r="C49" s="217"/>
      <c r="D49" s="218"/>
      <c r="E49" s="216"/>
      <c r="F49" s="218"/>
      <c r="G49" s="212"/>
      <c r="H49" s="212">
        <f t="shared" si="4"/>
        <v>0</v>
      </c>
      <c r="I49" s="212">
        <f t="shared" si="5"/>
        <v>0</v>
      </c>
      <c r="J49" s="212">
        <f t="shared" si="0"/>
        <v>0</v>
      </c>
      <c r="K49" s="212"/>
      <c r="L49" s="212"/>
      <c r="M49" s="213">
        <f t="shared" si="1"/>
        <v>0</v>
      </c>
      <c r="N49" s="212"/>
      <c r="O49" s="212"/>
      <c r="P49" s="212"/>
      <c r="Q49" s="212"/>
      <c r="R49" s="212"/>
      <c r="S49" s="212"/>
      <c r="T49" s="212"/>
      <c r="U49" s="212"/>
      <c r="V49" s="212">
        <f t="shared" si="2"/>
        <v>0</v>
      </c>
      <c r="W49" s="212">
        <f t="shared" si="3"/>
        <v>0</v>
      </c>
      <c r="X49" s="216"/>
      <c r="Y49" s="221"/>
      <c r="Z49" s="219"/>
    </row>
    <row r="50" spans="1:26" s="220" customFormat="1" ht="11.25" hidden="1" customHeight="1" x14ac:dyDescent="0.2">
      <c r="A50" s="216"/>
      <c r="B50" s="216"/>
      <c r="C50" s="217"/>
      <c r="D50" s="216"/>
      <c r="E50" s="216"/>
      <c r="F50" s="218"/>
      <c r="G50" s="212"/>
      <c r="H50" s="212">
        <f t="shared" si="4"/>
        <v>0</v>
      </c>
      <c r="I50" s="212">
        <f t="shared" si="5"/>
        <v>0</v>
      </c>
      <c r="J50" s="212">
        <f t="shared" si="0"/>
        <v>0</v>
      </c>
      <c r="K50" s="212"/>
      <c r="L50" s="212"/>
      <c r="M50" s="213">
        <f t="shared" si="1"/>
        <v>0</v>
      </c>
      <c r="N50" s="212"/>
      <c r="O50" s="212"/>
      <c r="P50" s="212"/>
      <c r="Q50" s="212"/>
      <c r="R50" s="212"/>
      <c r="S50" s="212"/>
      <c r="T50" s="212"/>
      <c r="U50" s="212"/>
      <c r="V50" s="212">
        <f t="shared" si="2"/>
        <v>0</v>
      </c>
      <c r="W50" s="212">
        <f t="shared" si="3"/>
        <v>0</v>
      </c>
      <c r="X50" s="216"/>
      <c r="Y50" s="221"/>
      <c r="Z50" s="219"/>
    </row>
    <row r="51" spans="1:26" s="220" customFormat="1" ht="11.25" hidden="1" customHeight="1" x14ac:dyDescent="0.2">
      <c r="A51" s="216"/>
      <c r="B51" s="216"/>
      <c r="C51" s="217"/>
      <c r="D51" s="216"/>
      <c r="E51" s="216"/>
      <c r="F51" s="218"/>
      <c r="G51" s="212"/>
      <c r="H51" s="212">
        <f t="shared" si="4"/>
        <v>0</v>
      </c>
      <c r="I51" s="212">
        <f t="shared" si="5"/>
        <v>0</v>
      </c>
      <c r="J51" s="212">
        <f t="shared" si="0"/>
        <v>0</v>
      </c>
      <c r="K51" s="212"/>
      <c r="L51" s="212"/>
      <c r="M51" s="213">
        <f t="shared" si="1"/>
        <v>0</v>
      </c>
      <c r="N51" s="212"/>
      <c r="O51" s="212"/>
      <c r="P51" s="212"/>
      <c r="Q51" s="212"/>
      <c r="R51" s="212"/>
      <c r="S51" s="212"/>
      <c r="T51" s="212"/>
      <c r="U51" s="212"/>
      <c r="V51" s="212">
        <f t="shared" si="2"/>
        <v>0</v>
      </c>
      <c r="W51" s="212">
        <f t="shared" si="3"/>
        <v>0</v>
      </c>
      <c r="X51" s="216"/>
      <c r="Y51" s="221"/>
      <c r="Z51" s="219"/>
    </row>
    <row r="52" spans="1:26" s="220" customFormat="1" ht="11.25" hidden="1" customHeight="1" x14ac:dyDescent="0.2">
      <c r="A52" s="216"/>
      <c r="B52" s="218"/>
      <c r="C52" s="217"/>
      <c r="D52" s="218"/>
      <c r="E52" s="216"/>
      <c r="F52" s="218"/>
      <c r="G52" s="212"/>
      <c r="H52" s="212">
        <f t="shared" si="4"/>
        <v>0</v>
      </c>
      <c r="I52" s="212">
        <f t="shared" si="5"/>
        <v>0</v>
      </c>
      <c r="J52" s="212">
        <f t="shared" si="0"/>
        <v>0</v>
      </c>
      <c r="K52" s="212"/>
      <c r="L52" s="212"/>
      <c r="M52" s="213">
        <f t="shared" si="1"/>
        <v>0</v>
      </c>
      <c r="N52" s="212"/>
      <c r="O52" s="212"/>
      <c r="P52" s="212"/>
      <c r="Q52" s="212"/>
      <c r="R52" s="212"/>
      <c r="S52" s="212"/>
      <c r="T52" s="212"/>
      <c r="U52" s="212"/>
      <c r="V52" s="212">
        <f t="shared" si="2"/>
        <v>0</v>
      </c>
      <c r="W52" s="212">
        <f t="shared" si="3"/>
        <v>0</v>
      </c>
      <c r="X52" s="225"/>
      <c r="Y52" s="225"/>
      <c r="Z52" s="225"/>
    </row>
    <row r="53" spans="1:26" s="220" customFormat="1" ht="11.25" hidden="1" customHeight="1" x14ac:dyDescent="0.2">
      <c r="A53" s="216"/>
      <c r="B53" s="216"/>
      <c r="C53" s="217"/>
      <c r="D53" s="216"/>
      <c r="E53" s="216"/>
      <c r="F53" s="218"/>
      <c r="G53" s="212"/>
      <c r="H53" s="212">
        <f t="shared" si="4"/>
        <v>0</v>
      </c>
      <c r="I53" s="212">
        <f t="shared" si="5"/>
        <v>0</v>
      </c>
      <c r="J53" s="212">
        <f t="shared" si="0"/>
        <v>0</v>
      </c>
      <c r="K53" s="212"/>
      <c r="L53" s="212"/>
      <c r="M53" s="213">
        <f t="shared" si="1"/>
        <v>0</v>
      </c>
      <c r="N53" s="212"/>
      <c r="O53" s="212"/>
      <c r="P53" s="212"/>
      <c r="Q53" s="212"/>
      <c r="R53" s="212"/>
      <c r="S53" s="212"/>
      <c r="T53" s="212"/>
      <c r="U53" s="212"/>
      <c r="V53" s="212">
        <f t="shared" si="2"/>
        <v>0</v>
      </c>
      <c r="W53" s="212">
        <f t="shared" si="3"/>
        <v>0</v>
      </c>
      <c r="X53" s="216"/>
      <c r="Y53" s="221"/>
      <c r="Z53" s="219"/>
    </row>
    <row r="54" spans="1:26" s="220" customFormat="1" ht="11.25" hidden="1" customHeight="1" x14ac:dyDescent="0.2">
      <c r="A54" s="216"/>
      <c r="B54" s="216"/>
      <c r="C54" s="217"/>
      <c r="D54" s="216"/>
      <c r="E54" s="216"/>
      <c r="F54" s="218"/>
      <c r="G54" s="212"/>
      <c r="H54" s="212">
        <f t="shared" si="4"/>
        <v>0</v>
      </c>
      <c r="I54" s="212">
        <f t="shared" si="5"/>
        <v>0</v>
      </c>
      <c r="J54" s="212">
        <f t="shared" si="0"/>
        <v>0</v>
      </c>
      <c r="K54" s="212"/>
      <c r="L54" s="212"/>
      <c r="M54" s="213">
        <f t="shared" si="1"/>
        <v>0</v>
      </c>
      <c r="N54" s="212"/>
      <c r="O54" s="212"/>
      <c r="P54" s="212"/>
      <c r="Q54" s="212"/>
      <c r="R54" s="212"/>
      <c r="S54" s="212"/>
      <c r="T54" s="212"/>
      <c r="U54" s="212"/>
      <c r="V54" s="212">
        <f t="shared" si="2"/>
        <v>0</v>
      </c>
      <c r="W54" s="212">
        <f t="shared" si="3"/>
        <v>0</v>
      </c>
      <c r="X54" s="216"/>
      <c r="Y54" s="221"/>
      <c r="Z54" s="219"/>
    </row>
    <row r="55" spans="1:26" s="188" customFormat="1" ht="13.5" thickBot="1" x14ac:dyDescent="0.25">
      <c r="A55" s="129">
        <f>SUBTOTAL(9,A14:A54)</f>
        <v>936</v>
      </c>
      <c r="B55" s="287" t="s">
        <v>26</v>
      </c>
      <c r="C55" s="288"/>
      <c r="D55" s="288"/>
      <c r="E55" s="288"/>
      <c r="F55" s="288"/>
      <c r="G55" s="288"/>
      <c r="H55" s="288"/>
      <c r="I55" s="130">
        <f>J55/A55</f>
        <v>7.3466070363744782</v>
      </c>
      <c r="J55" s="130">
        <f t="shared" ref="J55:W55" si="7">SUBTOTAL(9,J14:J54)</f>
        <v>6876.4241860465117</v>
      </c>
      <c r="K55" s="130">
        <f t="shared" si="7"/>
        <v>0</v>
      </c>
      <c r="L55" s="130">
        <f t="shared" si="7"/>
        <v>0</v>
      </c>
      <c r="M55" s="130">
        <f t="shared" si="7"/>
        <v>6876.4241860465117</v>
      </c>
      <c r="N55" s="130">
        <f t="shared" si="7"/>
        <v>-213.75</v>
      </c>
      <c r="O55" s="130">
        <f t="shared" si="7"/>
        <v>0</v>
      </c>
      <c r="P55" s="130">
        <f t="shared" si="7"/>
        <v>0</v>
      </c>
      <c r="Q55" s="130">
        <f t="shared" si="7"/>
        <v>0</v>
      </c>
      <c r="R55" s="130">
        <f t="shared" si="7"/>
        <v>0</v>
      </c>
      <c r="S55" s="130">
        <f t="shared" si="7"/>
        <v>-508.69</v>
      </c>
      <c r="T55" s="130">
        <f t="shared" si="7"/>
        <v>-66</v>
      </c>
      <c r="U55" s="130">
        <f t="shared" si="7"/>
        <v>-4356.05</v>
      </c>
      <c r="V55" s="203">
        <f t="shared" si="7"/>
        <v>-5144.49</v>
      </c>
      <c r="W55" s="203">
        <f t="shared" si="7"/>
        <v>1731.9341860465117</v>
      </c>
      <c r="X55" s="295"/>
      <c r="Y55" s="296"/>
      <c r="Z55" s="296"/>
    </row>
    <row r="56" spans="1:26" x14ac:dyDescent="0.25">
      <c r="A56" s="244"/>
      <c r="B56" s="244"/>
      <c r="C56" s="244"/>
      <c r="D56" s="244"/>
      <c r="E56" s="244"/>
      <c r="F56" s="244"/>
      <c r="G56" s="103"/>
      <c r="H56" s="244"/>
      <c r="I56" s="244"/>
      <c r="J56" s="244"/>
      <c r="K56" s="244"/>
      <c r="L56" s="244"/>
      <c r="M56" s="103"/>
      <c r="N56" s="244"/>
      <c r="O56" s="244"/>
      <c r="P56" s="244"/>
      <c r="Q56" s="244"/>
      <c r="R56" s="244"/>
      <c r="S56" s="104"/>
      <c r="T56" s="244"/>
      <c r="U56" s="244"/>
      <c r="V56" s="105"/>
      <c r="W56" s="244"/>
      <c r="X56" s="244"/>
    </row>
    <row r="57" spans="1:26" x14ac:dyDescent="0.25">
      <c r="A57" s="149"/>
      <c r="B57" s="244"/>
      <c r="C57" s="244"/>
      <c r="D57" s="244"/>
      <c r="E57" s="244"/>
      <c r="F57" s="244"/>
      <c r="G57" s="103"/>
      <c r="H57" s="244"/>
      <c r="I57" s="244"/>
      <c r="J57" s="106"/>
      <c r="K57" s="106" t="e">
        <f>+#REF!+#REF!+#REF!+#REF!+#REF!+#REF!+#REF!+#REF!+#REF!+#REF!+#REF!+#REF!+#REF!+#REF!+#REF!+#REF!+#REF!+#REF!+#REF!+#REF!+#REF!</f>
        <v>#REF!</v>
      </c>
      <c r="L57" s="106" t="e">
        <f>+#REF!+#REF!+#REF!+#REF!+#REF!+#REF!+#REF!+#REF!+#REF!+#REF!+#REF!+#REF!+#REF!+#REF!+#REF!+#REF!+#REF!+#REF!+#REF!+#REF!+#REF!</f>
        <v>#REF!</v>
      </c>
      <c r="M57" s="106" t="e">
        <f>+#REF!+#REF!+#REF!+#REF!+#REF!+#REF!+#REF!+#REF!+#REF!+#REF!+#REF!+#REF!+#REF!+#REF!+#REF!+#REF!+#REF!+#REF!+#REF!+#REF!+#REF!</f>
        <v>#REF!</v>
      </c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244"/>
    </row>
    <row r="58" spans="1:26" x14ac:dyDescent="0.25">
      <c r="A58" s="149"/>
      <c r="B58" s="244"/>
      <c r="C58" s="244"/>
      <c r="D58" s="244"/>
      <c r="E58" s="244"/>
      <c r="F58" s="244"/>
      <c r="G58" s="103"/>
      <c r="H58" s="244"/>
      <c r="I58" s="244"/>
      <c r="J58" s="106"/>
      <c r="K58" s="106" t="e">
        <f t="shared" ref="K58:M58" si="8">+K57-K55</f>
        <v>#REF!</v>
      </c>
      <c r="L58" s="106" t="e">
        <f t="shared" si="8"/>
        <v>#REF!</v>
      </c>
      <c r="M58" s="106" t="e">
        <f t="shared" si="8"/>
        <v>#REF!</v>
      </c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244"/>
    </row>
    <row r="59" spans="1:26" x14ac:dyDescent="0.25">
      <c r="A59" s="149"/>
      <c r="B59" s="149"/>
      <c r="C59" s="244"/>
      <c r="D59" s="244"/>
      <c r="E59" s="244"/>
      <c r="F59" s="244"/>
      <c r="G59" s="103"/>
      <c r="H59" s="244"/>
      <c r="I59" s="244"/>
      <c r="J59" s="244"/>
      <c r="K59" s="244"/>
      <c r="L59" s="244"/>
      <c r="M59" s="103"/>
      <c r="N59" s="244"/>
      <c r="O59" s="244"/>
      <c r="P59" s="244"/>
      <c r="Q59" s="244"/>
      <c r="R59" s="244"/>
      <c r="S59" s="104"/>
      <c r="T59" s="244"/>
      <c r="U59" s="244"/>
      <c r="V59" s="105"/>
      <c r="W59" s="244"/>
      <c r="X59" s="244"/>
    </row>
    <row r="60" spans="1:26" x14ac:dyDescent="0.25">
      <c r="A60" s="149"/>
      <c r="B60" s="244"/>
      <c r="C60" s="244"/>
      <c r="D60" s="244"/>
      <c r="E60" s="244"/>
      <c r="F60" s="244"/>
      <c r="G60" s="103"/>
      <c r="H60" s="244"/>
      <c r="I60" s="244"/>
      <c r="J60" s="244"/>
      <c r="K60" s="244"/>
      <c r="L60" s="244"/>
      <c r="M60" s="103"/>
      <c r="N60" s="244"/>
      <c r="O60" s="244"/>
      <c r="P60" s="244"/>
      <c r="Q60" s="244"/>
      <c r="R60" s="244"/>
      <c r="S60" s="104"/>
      <c r="T60" s="244"/>
      <c r="U60" s="244"/>
      <c r="V60" s="105"/>
      <c r="W60" s="244"/>
      <c r="X60" s="244"/>
    </row>
    <row r="61" spans="1:26" x14ac:dyDescent="0.25">
      <c r="A61" s="244"/>
      <c r="B61" s="244"/>
      <c r="C61" s="244"/>
      <c r="D61" s="244"/>
      <c r="E61" s="244"/>
      <c r="F61" s="244"/>
      <c r="G61" s="103"/>
      <c r="H61" s="244"/>
      <c r="I61" s="244"/>
      <c r="J61" s="244"/>
      <c r="K61" s="244"/>
      <c r="L61" s="244"/>
      <c r="M61" s="103"/>
      <c r="N61" s="244"/>
      <c r="O61" s="244"/>
      <c r="P61" s="244"/>
      <c r="Q61" s="244"/>
      <c r="R61" s="244"/>
      <c r="S61" s="104"/>
      <c r="T61" s="244"/>
      <c r="U61" s="244"/>
      <c r="V61" s="105"/>
      <c r="W61" s="244"/>
      <c r="X61" s="244"/>
    </row>
    <row r="62" spans="1:26" x14ac:dyDescent="0.25">
      <c r="A62" s="244"/>
      <c r="B62" s="244"/>
      <c r="C62" s="244"/>
      <c r="D62" s="244"/>
      <c r="E62" s="244"/>
      <c r="F62" s="244"/>
      <c r="G62" s="103"/>
      <c r="H62" s="244"/>
      <c r="I62" s="244"/>
      <c r="J62" s="244"/>
      <c r="K62" s="244"/>
      <c r="L62" s="244"/>
      <c r="M62" s="103"/>
      <c r="N62" s="244"/>
      <c r="O62" s="244"/>
      <c r="P62" s="244"/>
      <c r="Q62" s="244"/>
      <c r="R62" s="244"/>
      <c r="S62" s="104"/>
      <c r="T62" s="244"/>
      <c r="U62" s="244"/>
      <c r="V62" s="105"/>
      <c r="W62" s="244"/>
      <c r="X62" s="244"/>
    </row>
    <row r="63" spans="1:26" x14ac:dyDescent="0.25">
      <c r="A63" s="244"/>
      <c r="B63" s="244"/>
      <c r="C63" s="244"/>
      <c r="D63" s="244"/>
      <c r="E63" s="244"/>
      <c r="F63" s="244"/>
      <c r="G63" s="103"/>
      <c r="H63" s="244"/>
      <c r="I63" s="244"/>
      <c r="J63" s="244"/>
      <c r="K63" s="244"/>
      <c r="L63" s="244"/>
      <c r="M63" s="103"/>
      <c r="N63" s="244"/>
      <c r="O63" s="244"/>
      <c r="P63" s="244"/>
      <c r="Q63" s="244"/>
      <c r="R63" s="244"/>
      <c r="S63" s="104"/>
      <c r="T63" s="244"/>
      <c r="U63" s="244"/>
      <c r="V63" s="105"/>
      <c r="W63" s="244"/>
      <c r="X63" s="244"/>
    </row>
    <row r="64" spans="1:26" x14ac:dyDescent="0.25">
      <c r="A64" s="244"/>
      <c r="B64" s="244"/>
      <c r="C64" s="244"/>
      <c r="D64" s="244"/>
      <c r="E64" s="244"/>
      <c r="F64" s="244"/>
      <c r="G64" s="103"/>
      <c r="H64" s="244"/>
      <c r="I64" s="244"/>
      <c r="J64" s="244"/>
      <c r="K64" s="244"/>
      <c r="L64" s="244"/>
      <c r="M64" s="103"/>
      <c r="N64" s="244"/>
      <c r="O64" s="244"/>
      <c r="P64" s="244"/>
      <c r="Q64" s="244"/>
      <c r="R64" s="244"/>
      <c r="S64" s="104"/>
      <c r="T64" s="244"/>
      <c r="U64" s="244"/>
      <c r="V64" s="105"/>
      <c r="W64" s="244"/>
      <c r="X64" s="244"/>
    </row>
    <row r="65" spans="1:24" x14ac:dyDescent="0.25">
      <c r="A65" s="244"/>
      <c r="B65" s="244"/>
      <c r="C65" s="244"/>
      <c r="D65" s="244"/>
      <c r="E65" s="244"/>
      <c r="F65" s="244"/>
      <c r="G65" s="103"/>
      <c r="H65" s="244"/>
      <c r="I65" s="244"/>
      <c r="J65" s="244"/>
      <c r="K65" s="244"/>
      <c r="L65" s="244"/>
      <c r="M65" s="103"/>
      <c r="N65" s="244"/>
      <c r="O65" s="244"/>
      <c r="P65" s="244"/>
      <c r="Q65" s="244"/>
      <c r="R65" s="244"/>
      <c r="S65" s="104"/>
      <c r="T65" s="244"/>
      <c r="U65" s="244"/>
      <c r="V65" s="105"/>
      <c r="W65" s="244"/>
      <c r="X65" s="244"/>
    </row>
    <row r="66" spans="1:24" x14ac:dyDescent="0.25">
      <c r="A66" s="244"/>
      <c r="B66" s="244"/>
      <c r="C66" s="244"/>
      <c r="D66" s="244"/>
      <c r="E66" s="244"/>
      <c r="F66" s="244"/>
      <c r="G66" s="103"/>
      <c r="H66" s="244"/>
      <c r="I66" s="244"/>
      <c r="J66" s="244"/>
      <c r="K66" s="244"/>
      <c r="L66" s="244"/>
      <c r="M66" s="103"/>
      <c r="N66" s="244"/>
      <c r="O66" s="244"/>
      <c r="P66" s="244"/>
      <c r="Q66" s="244"/>
      <c r="R66" s="244"/>
      <c r="S66" s="104"/>
      <c r="T66" s="244"/>
      <c r="U66" s="244"/>
      <c r="V66" s="105"/>
      <c r="W66" s="244"/>
      <c r="X66" s="244"/>
    </row>
    <row r="67" spans="1:24" x14ac:dyDescent="0.25">
      <c r="A67" s="244"/>
      <c r="B67" s="244"/>
      <c r="C67" s="244"/>
      <c r="D67" s="244"/>
      <c r="E67" s="244"/>
      <c r="F67" s="244"/>
      <c r="G67" s="103"/>
      <c r="H67" s="244"/>
      <c r="I67" s="244"/>
      <c r="J67" s="244"/>
      <c r="K67" s="244"/>
      <c r="L67" s="244"/>
      <c r="M67" s="103"/>
      <c r="N67" s="244"/>
      <c r="O67" s="244"/>
      <c r="P67" s="244"/>
      <c r="Q67" s="244"/>
      <c r="R67" s="244"/>
      <c r="S67" s="104"/>
      <c r="T67" s="244"/>
      <c r="U67" s="244"/>
      <c r="V67" s="105"/>
      <c r="W67" s="244"/>
      <c r="X67" s="244"/>
    </row>
    <row r="68" spans="1:24" x14ac:dyDescent="0.25">
      <c r="A68" s="244"/>
      <c r="B68" s="244"/>
      <c r="C68" s="244"/>
      <c r="D68" s="244"/>
      <c r="E68" s="244"/>
      <c r="F68" s="244"/>
      <c r="G68" s="103"/>
      <c r="H68" s="244"/>
      <c r="I68" s="244"/>
      <c r="J68" s="244"/>
      <c r="K68" s="244"/>
      <c r="L68" s="244"/>
      <c r="M68" s="103"/>
      <c r="N68" s="244"/>
      <c r="O68" s="244"/>
      <c r="P68" s="244"/>
      <c r="Q68" s="244"/>
      <c r="R68" s="244"/>
      <c r="S68" s="104"/>
      <c r="T68" s="244"/>
      <c r="U68" s="244"/>
      <c r="V68" s="105"/>
      <c r="W68" s="244"/>
      <c r="X68" s="244"/>
    </row>
    <row r="69" spans="1:24" x14ac:dyDescent="0.25">
      <c r="A69" s="244"/>
      <c r="B69" s="244"/>
      <c r="C69" s="244"/>
      <c r="D69" s="244"/>
      <c r="E69" s="244"/>
      <c r="F69" s="244"/>
      <c r="G69" s="103"/>
      <c r="H69" s="244"/>
      <c r="I69" s="244"/>
      <c r="J69" s="244"/>
      <c r="K69" s="244"/>
      <c r="L69" s="244"/>
      <c r="M69" s="103"/>
      <c r="N69" s="244"/>
      <c r="O69" s="244"/>
      <c r="P69" s="244"/>
      <c r="Q69" s="244"/>
      <c r="R69" s="244"/>
      <c r="S69" s="104"/>
      <c r="T69" s="244"/>
      <c r="U69" s="244"/>
      <c r="V69" s="105"/>
      <c r="W69" s="244"/>
      <c r="X69" s="244"/>
    </row>
    <row r="70" spans="1:24" x14ac:dyDescent="0.25">
      <c r="A70" s="244"/>
      <c r="B70" s="244"/>
      <c r="C70" s="244"/>
      <c r="D70" s="244"/>
      <c r="E70" s="244"/>
      <c r="F70" s="244"/>
      <c r="G70" s="103"/>
      <c r="H70" s="244"/>
      <c r="I70" s="244"/>
      <c r="J70" s="244"/>
      <c r="K70" s="244"/>
      <c r="L70" s="244"/>
      <c r="M70" s="103"/>
      <c r="N70" s="244"/>
      <c r="O70" s="244"/>
      <c r="P70" s="244"/>
      <c r="Q70" s="244"/>
      <c r="R70" s="244"/>
      <c r="S70" s="104"/>
      <c r="T70" s="244"/>
      <c r="U70" s="244"/>
      <c r="V70" s="105"/>
      <c r="W70" s="244"/>
      <c r="X70" s="244"/>
    </row>
    <row r="71" spans="1:24" x14ac:dyDescent="0.25">
      <c r="A71" s="244"/>
      <c r="B71" s="244"/>
      <c r="C71" s="244"/>
      <c r="D71" s="244"/>
      <c r="E71" s="244"/>
      <c r="F71" s="244"/>
      <c r="G71" s="103"/>
      <c r="H71" s="244"/>
      <c r="I71" s="244"/>
      <c r="J71" s="244"/>
      <c r="K71" s="244"/>
      <c r="L71" s="244"/>
      <c r="M71" s="103"/>
      <c r="N71" s="244"/>
      <c r="O71" s="244"/>
      <c r="P71" s="244"/>
      <c r="Q71" s="244"/>
      <c r="R71" s="244"/>
      <c r="S71" s="104"/>
      <c r="T71" s="244"/>
      <c r="U71" s="244"/>
      <c r="V71" s="105"/>
      <c r="W71" s="244"/>
      <c r="X71" s="244"/>
    </row>
    <row r="72" spans="1:24" x14ac:dyDescent="0.25">
      <c r="A72" s="244"/>
      <c r="B72" s="244"/>
      <c r="C72" s="244"/>
      <c r="D72" s="244"/>
      <c r="E72" s="244"/>
      <c r="F72" s="244"/>
      <c r="G72" s="103"/>
      <c r="H72" s="244"/>
      <c r="I72" s="244"/>
      <c r="J72" s="244"/>
      <c r="K72" s="244"/>
      <c r="L72" s="244"/>
      <c r="M72" s="103"/>
      <c r="N72" s="244"/>
      <c r="O72" s="244"/>
      <c r="P72" s="244"/>
      <c r="Q72" s="244"/>
      <c r="R72" s="244"/>
      <c r="S72" s="104"/>
      <c r="T72" s="244"/>
      <c r="U72" s="244"/>
      <c r="V72" s="105"/>
      <c r="W72" s="244"/>
      <c r="X72" s="244"/>
    </row>
    <row r="73" spans="1:24" x14ac:dyDescent="0.25">
      <c r="A73" s="244"/>
      <c r="B73" s="244"/>
      <c r="C73" s="244"/>
      <c r="D73" s="244"/>
      <c r="E73" s="244"/>
      <c r="F73" s="244"/>
      <c r="G73" s="103"/>
      <c r="H73" s="244"/>
      <c r="I73" s="244"/>
      <c r="J73" s="244"/>
      <c r="K73" s="244"/>
      <c r="L73" s="244"/>
      <c r="M73" s="103"/>
      <c r="N73" s="244"/>
      <c r="O73" s="244"/>
      <c r="P73" s="244"/>
      <c r="Q73" s="244"/>
      <c r="R73" s="244"/>
      <c r="S73" s="104"/>
      <c r="T73" s="244"/>
      <c r="U73" s="244"/>
      <c r="V73" s="105"/>
      <c r="W73" s="244"/>
      <c r="X73" s="244"/>
    </row>
    <row r="74" spans="1:24" x14ac:dyDescent="0.25">
      <c r="A74" s="244"/>
      <c r="B74" s="244"/>
      <c r="C74" s="244"/>
      <c r="D74" s="244"/>
      <c r="E74" s="244"/>
      <c r="F74" s="244"/>
      <c r="G74" s="103"/>
      <c r="H74" s="244"/>
      <c r="I74" s="244"/>
      <c r="J74" s="244"/>
      <c r="K74" s="244"/>
      <c r="L74" s="244"/>
      <c r="M74" s="103"/>
      <c r="N74" s="244"/>
      <c r="O74" s="244"/>
      <c r="P74" s="244"/>
      <c r="Q74" s="244"/>
      <c r="R74" s="244"/>
      <c r="S74" s="104"/>
      <c r="T74" s="244"/>
      <c r="U74" s="244"/>
      <c r="V74" s="105"/>
      <c r="W74" s="244"/>
      <c r="X74" s="244"/>
    </row>
    <row r="75" spans="1:24" x14ac:dyDescent="0.25">
      <c r="A75" s="244"/>
      <c r="B75" s="244"/>
      <c r="C75" s="244"/>
      <c r="D75" s="244"/>
      <c r="E75" s="244"/>
      <c r="F75" s="244"/>
      <c r="G75" s="103"/>
      <c r="H75" s="244"/>
      <c r="I75" s="244"/>
      <c r="J75" s="244"/>
      <c r="K75" s="244"/>
      <c r="L75" s="244"/>
      <c r="M75" s="103"/>
      <c r="N75" s="244"/>
      <c r="O75" s="244"/>
      <c r="P75" s="244"/>
      <c r="Q75" s="244"/>
      <c r="R75" s="244"/>
      <c r="S75" s="104"/>
      <c r="T75" s="244"/>
      <c r="U75" s="244"/>
      <c r="V75" s="105"/>
      <c r="W75" s="244"/>
      <c r="X75" s="244"/>
    </row>
    <row r="76" spans="1:24" x14ac:dyDescent="0.25">
      <c r="A76" s="244"/>
      <c r="B76" s="244"/>
      <c r="C76" s="244"/>
      <c r="D76" s="244"/>
      <c r="E76" s="244"/>
      <c r="F76" s="244"/>
      <c r="G76" s="103"/>
      <c r="H76" s="244"/>
      <c r="I76" s="244"/>
      <c r="J76" s="244"/>
      <c r="K76" s="244"/>
      <c r="L76" s="244"/>
      <c r="M76" s="103"/>
      <c r="N76" s="244"/>
      <c r="O76" s="244"/>
      <c r="P76" s="244"/>
      <c r="Q76" s="244"/>
      <c r="R76" s="244"/>
      <c r="S76" s="104"/>
      <c r="T76" s="244"/>
      <c r="U76" s="244"/>
      <c r="V76" s="105"/>
      <c r="W76" s="244"/>
      <c r="X76" s="244"/>
    </row>
    <row r="77" spans="1:24" x14ac:dyDescent="0.25">
      <c r="A77" s="244"/>
      <c r="B77" s="244"/>
      <c r="C77" s="244"/>
      <c r="D77" s="244"/>
      <c r="E77" s="244"/>
      <c r="F77" s="244"/>
      <c r="G77" s="103"/>
      <c r="H77" s="244"/>
      <c r="I77" s="244"/>
      <c r="J77" s="244"/>
      <c r="K77" s="244"/>
      <c r="L77" s="244"/>
      <c r="M77" s="103"/>
      <c r="N77" s="244"/>
      <c r="O77" s="244"/>
      <c r="P77" s="244"/>
      <c r="Q77" s="244"/>
      <c r="R77" s="244"/>
      <c r="S77" s="104"/>
      <c r="T77" s="244"/>
      <c r="U77" s="244"/>
      <c r="V77" s="105"/>
      <c r="W77" s="244"/>
      <c r="X77" s="244"/>
    </row>
    <row r="78" spans="1:24" x14ac:dyDescent="0.25">
      <c r="A78" s="244"/>
      <c r="B78" s="244"/>
      <c r="C78" s="244"/>
      <c r="D78" s="244"/>
      <c r="E78" s="244"/>
      <c r="F78" s="244"/>
      <c r="G78" s="103"/>
      <c r="H78" s="244"/>
      <c r="I78" s="244"/>
      <c r="J78" s="244"/>
      <c r="K78" s="244"/>
      <c r="L78" s="244"/>
      <c r="M78" s="103"/>
      <c r="N78" s="244"/>
      <c r="O78" s="244"/>
      <c r="P78" s="244"/>
      <c r="Q78" s="244"/>
      <c r="R78" s="244"/>
      <c r="S78" s="104"/>
      <c r="T78" s="244"/>
      <c r="U78" s="244"/>
      <c r="V78" s="105"/>
      <c r="W78" s="244"/>
      <c r="X78" s="244"/>
    </row>
    <row r="79" spans="1:24" x14ac:dyDescent="0.25">
      <c r="A79" s="244"/>
      <c r="B79" s="244"/>
      <c r="C79" s="244"/>
      <c r="D79" s="244"/>
      <c r="E79" s="244"/>
      <c r="F79" s="244"/>
      <c r="G79" s="103"/>
      <c r="H79" s="244"/>
      <c r="I79" s="244"/>
      <c r="J79" s="244"/>
      <c r="K79" s="244"/>
      <c r="L79" s="244"/>
      <c r="M79" s="103"/>
      <c r="N79" s="244"/>
      <c r="O79" s="244"/>
      <c r="P79" s="244"/>
      <c r="Q79" s="244"/>
      <c r="R79" s="244"/>
      <c r="S79" s="104"/>
      <c r="T79" s="244"/>
      <c r="U79" s="244"/>
      <c r="V79" s="105"/>
      <c r="W79" s="244"/>
      <c r="X79" s="244"/>
    </row>
    <row r="80" spans="1:24" x14ac:dyDescent="0.25">
      <c r="A80" s="244"/>
      <c r="B80" s="244"/>
      <c r="C80" s="244"/>
      <c r="D80" s="244"/>
      <c r="E80" s="244"/>
      <c r="F80" s="244"/>
      <c r="G80" s="103"/>
      <c r="H80" s="244"/>
      <c r="I80" s="244"/>
      <c r="J80" s="244"/>
      <c r="K80" s="244"/>
      <c r="L80" s="244"/>
      <c r="M80" s="103"/>
      <c r="N80" s="244"/>
      <c r="O80" s="244"/>
      <c r="P80" s="244"/>
      <c r="Q80" s="244"/>
      <c r="R80" s="244"/>
      <c r="S80" s="104"/>
      <c r="T80" s="244"/>
      <c r="U80" s="244"/>
      <c r="V80" s="105"/>
      <c r="W80" s="244"/>
      <c r="X80" s="244"/>
    </row>
    <row r="81" spans="1:24" x14ac:dyDescent="0.25">
      <c r="A81" s="244"/>
      <c r="B81" s="244"/>
      <c r="C81" s="244"/>
      <c r="D81" s="244"/>
      <c r="E81" s="244"/>
      <c r="F81" s="244"/>
      <c r="G81" s="103"/>
      <c r="H81" s="244"/>
      <c r="I81" s="244"/>
      <c r="J81" s="244"/>
      <c r="K81" s="244"/>
      <c r="L81" s="244"/>
      <c r="M81" s="103"/>
      <c r="N81" s="244"/>
      <c r="O81" s="244"/>
      <c r="P81" s="244"/>
      <c r="Q81" s="244"/>
      <c r="R81" s="244"/>
      <c r="S81" s="104"/>
      <c r="T81" s="244"/>
      <c r="U81" s="244"/>
      <c r="V81" s="105"/>
      <c r="W81" s="244"/>
      <c r="X81" s="244"/>
    </row>
    <row r="82" spans="1:24" x14ac:dyDescent="0.25">
      <c r="A82" s="244"/>
      <c r="B82" s="244"/>
      <c r="C82" s="244"/>
      <c r="D82" s="244"/>
      <c r="E82" s="244"/>
      <c r="F82" s="244"/>
      <c r="G82" s="103"/>
      <c r="H82" s="244"/>
      <c r="I82" s="244"/>
      <c r="J82" s="244"/>
      <c r="K82" s="244"/>
      <c r="L82" s="244"/>
      <c r="M82" s="103"/>
      <c r="N82" s="244"/>
      <c r="O82" s="244"/>
      <c r="P82" s="244"/>
      <c r="Q82" s="244"/>
      <c r="R82" s="244"/>
      <c r="S82" s="104"/>
      <c r="T82" s="244"/>
      <c r="U82" s="244"/>
      <c r="V82" s="105"/>
      <c r="W82" s="244"/>
      <c r="X82" s="244"/>
    </row>
    <row r="83" spans="1:24" x14ac:dyDescent="0.25">
      <c r="A83" s="244"/>
      <c r="B83" s="244"/>
      <c r="C83" s="244"/>
      <c r="D83" s="244"/>
      <c r="E83" s="244"/>
      <c r="F83" s="244"/>
      <c r="G83" s="103"/>
      <c r="H83" s="244"/>
      <c r="I83" s="244"/>
      <c r="J83" s="244"/>
      <c r="K83" s="244"/>
      <c r="L83" s="244"/>
      <c r="M83" s="103"/>
      <c r="N83" s="244"/>
      <c r="O83" s="244"/>
      <c r="P83" s="244"/>
      <c r="Q83" s="244"/>
      <c r="R83" s="244"/>
      <c r="S83" s="104"/>
      <c r="T83" s="244"/>
      <c r="U83" s="244"/>
      <c r="V83" s="105"/>
      <c r="W83" s="244"/>
      <c r="X83" s="244"/>
    </row>
  </sheetData>
  <autoFilter ref="A13:Z54" xr:uid="{06C5A392-10BA-45F4-AA48-B930B3FEA052}">
    <filterColumn colId="1">
      <colorFilter dxfId="2"/>
    </filterColumn>
    <filterColumn colId="3">
      <filters>
        <filter val="ALEX RODRIGUEZ"/>
        <filter val="ALEX RODRIGUEZ "/>
      </filters>
    </filterColumn>
    <sortState xmlns:xlrd2="http://schemas.microsoft.com/office/spreadsheetml/2017/richdata2" ref="A14:Z54">
      <sortCondition ref="D13:D54"/>
    </sortState>
  </autoFilter>
  <mergeCells count="7">
    <mergeCell ref="X55:Z55"/>
    <mergeCell ref="B5:D5"/>
    <mergeCell ref="B6:D6"/>
    <mergeCell ref="B7:D7"/>
    <mergeCell ref="K12:L12"/>
    <mergeCell ref="N12:O12"/>
    <mergeCell ref="B55:H55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D75CE-3649-4C60-AE98-212E22C8A221}">
  <sheetPr>
    <pageSetUpPr fitToPage="1"/>
  </sheetPr>
  <dimension ref="A1:Z101"/>
  <sheetViews>
    <sheetView workbookViewId="0">
      <selection activeCell="A5" sqref="A5"/>
    </sheetView>
  </sheetViews>
  <sheetFormatPr baseColWidth="10" defaultRowHeight="15" x14ac:dyDescent="0.25"/>
  <cols>
    <col min="1" max="1" width="6.85546875" style="72" customWidth="1"/>
    <col min="2" max="2" width="16.28515625" customWidth="1"/>
    <col min="3" max="3" width="9.7109375" customWidth="1"/>
    <col min="4" max="4" width="14" customWidth="1"/>
    <col min="5" max="5" width="16.28515625" bestFit="1" customWidth="1"/>
    <col min="6" max="6" width="14" customWidth="1"/>
    <col min="7" max="7" width="12.140625" style="7" bestFit="1" customWidth="1"/>
    <col min="8" max="8" width="12" customWidth="1"/>
    <col min="9" max="10" width="11.5703125" customWidth="1"/>
    <col min="11" max="11" width="11.7109375" bestFit="1" customWidth="1"/>
    <col min="12" max="12" width="8.5703125" customWidth="1"/>
    <col min="13" max="13" width="10" style="7" customWidth="1"/>
    <col min="14" max="15" width="10" customWidth="1"/>
    <col min="16" max="16" width="7.42578125" customWidth="1"/>
    <col min="17" max="17" width="10.7109375" customWidth="1"/>
    <col min="18" max="18" width="12.28515625" customWidth="1"/>
    <col min="19" max="19" width="7.85546875" customWidth="1"/>
    <col min="20" max="20" width="9" customWidth="1"/>
    <col min="21" max="21" width="11.7109375" customWidth="1"/>
    <col min="22" max="22" width="9.7109375" customWidth="1"/>
    <col min="23" max="23" width="11.7109375" bestFit="1" customWidth="1"/>
    <col min="24" max="24" width="6" customWidth="1"/>
    <col min="26" max="26" width="17.42578125" bestFit="1" customWidth="1"/>
  </cols>
  <sheetData>
    <row r="1" spans="1:26" x14ac:dyDescent="0.25">
      <c r="A1" s="118" t="s">
        <v>21</v>
      </c>
      <c r="E1" s="2" t="s">
        <v>3</v>
      </c>
      <c r="F1" s="2" t="s">
        <v>2</v>
      </c>
      <c r="G1" s="8" t="s">
        <v>5</v>
      </c>
      <c r="H1" s="8" t="s">
        <v>127</v>
      </c>
      <c r="I1" s="8" t="s">
        <v>128</v>
      </c>
      <c r="J1" s="2" t="s">
        <v>129</v>
      </c>
      <c r="K1" s="2" t="s">
        <v>18</v>
      </c>
    </row>
    <row r="2" spans="1:26" x14ac:dyDescent="0.25">
      <c r="A2" s="118" t="s">
        <v>131</v>
      </c>
      <c r="E2" s="73" t="s">
        <v>70</v>
      </c>
      <c r="F2" s="73" t="s">
        <v>65</v>
      </c>
      <c r="G2" s="74">
        <v>6.5</v>
      </c>
      <c r="H2" s="74">
        <f>G2/43</f>
        <v>0.15116279069767441</v>
      </c>
      <c r="I2" s="74">
        <f>H2*K2</f>
        <v>6.9534883720930232</v>
      </c>
      <c r="J2" s="75">
        <v>44440</v>
      </c>
      <c r="K2" s="73">
        <v>46</v>
      </c>
    </row>
    <row r="3" spans="1:26" x14ac:dyDescent="0.25">
      <c r="A3" s="118" t="s">
        <v>22</v>
      </c>
      <c r="E3" s="76" t="s">
        <v>73</v>
      </c>
      <c r="F3" s="76" t="s">
        <v>69</v>
      </c>
      <c r="G3" s="77">
        <v>6</v>
      </c>
      <c r="H3" s="77">
        <f t="shared" ref="H3:H7" si="0">G3/43</f>
        <v>0.13953488372093023</v>
      </c>
      <c r="I3" s="77">
        <f t="shared" ref="I3:I7" si="1">H3*K3</f>
        <v>6.4186046511627906</v>
      </c>
      <c r="J3" s="78">
        <v>44441</v>
      </c>
      <c r="K3" s="76">
        <v>46</v>
      </c>
    </row>
    <row r="4" spans="1:26" x14ac:dyDescent="0.25">
      <c r="A4" s="118" t="s">
        <v>132</v>
      </c>
      <c r="E4" s="76" t="s">
        <v>73</v>
      </c>
      <c r="F4" s="76" t="s">
        <v>69</v>
      </c>
      <c r="G4" s="77">
        <v>6</v>
      </c>
      <c r="H4" s="77">
        <f t="shared" si="0"/>
        <v>0.13953488372093023</v>
      </c>
      <c r="I4" s="77">
        <f t="shared" si="1"/>
        <v>6.4186046511627906</v>
      </c>
      <c r="J4" s="78">
        <v>44441</v>
      </c>
      <c r="K4" s="76">
        <v>46</v>
      </c>
    </row>
    <row r="5" spans="1:26" x14ac:dyDescent="0.25">
      <c r="E5" s="76" t="s">
        <v>73</v>
      </c>
      <c r="F5" s="76" t="s">
        <v>69</v>
      </c>
      <c r="G5" s="77">
        <v>5.9</v>
      </c>
      <c r="H5" s="77">
        <f t="shared" si="0"/>
        <v>0.1372093023255814</v>
      </c>
      <c r="I5" s="77">
        <f t="shared" si="1"/>
        <v>5.9</v>
      </c>
      <c r="J5" s="78">
        <v>44441</v>
      </c>
      <c r="K5" s="76">
        <v>43</v>
      </c>
    </row>
    <row r="6" spans="1:26" x14ac:dyDescent="0.25">
      <c r="E6" s="79" t="s">
        <v>71</v>
      </c>
      <c r="F6" s="79" t="s">
        <v>60</v>
      </c>
      <c r="G6" s="80">
        <v>6.2</v>
      </c>
      <c r="H6" s="80">
        <f t="shared" si="0"/>
        <v>0.14418604651162792</v>
      </c>
      <c r="I6" s="80">
        <f t="shared" si="1"/>
        <v>6.6325581395348845</v>
      </c>
      <c r="J6" s="81">
        <v>44440</v>
      </c>
      <c r="K6" s="79">
        <v>46</v>
      </c>
    </row>
    <row r="7" spans="1:26" x14ac:dyDescent="0.25">
      <c r="E7" s="79" t="s">
        <v>70</v>
      </c>
      <c r="F7" s="79" t="s">
        <v>60</v>
      </c>
      <c r="G7" s="80">
        <v>6.3</v>
      </c>
      <c r="H7" s="80">
        <f t="shared" si="0"/>
        <v>0.14651162790697675</v>
      </c>
      <c r="I7" s="80">
        <f t="shared" si="1"/>
        <v>6.7395348837209301</v>
      </c>
      <c r="J7" s="81">
        <v>44440</v>
      </c>
      <c r="K7" s="79">
        <v>46</v>
      </c>
    </row>
    <row r="10" spans="1:26" x14ac:dyDescent="0.25">
      <c r="I10" s="281" t="s">
        <v>76</v>
      </c>
      <c r="J10" s="281"/>
      <c r="N10" s="282" t="s">
        <v>0</v>
      </c>
      <c r="O10" s="282"/>
      <c r="R10" s="1"/>
    </row>
    <row r="11" spans="1:26" s="117" customFormat="1" ht="25.5" x14ac:dyDescent="0.25">
      <c r="A11" s="113" t="s">
        <v>24</v>
      </c>
      <c r="B11" s="113" t="s">
        <v>25</v>
      </c>
      <c r="C11" s="113" t="s">
        <v>1</v>
      </c>
      <c r="D11" s="113" t="s">
        <v>2</v>
      </c>
      <c r="E11" s="113" t="s">
        <v>3</v>
      </c>
      <c r="F11" s="113" t="s">
        <v>4</v>
      </c>
      <c r="G11" s="114" t="s">
        <v>5</v>
      </c>
      <c r="H11" s="113" t="s">
        <v>6</v>
      </c>
      <c r="I11" s="113" t="s">
        <v>7</v>
      </c>
      <c r="J11" s="113" t="s">
        <v>8</v>
      </c>
      <c r="K11" s="113" t="s">
        <v>9</v>
      </c>
      <c r="L11" s="113" t="s">
        <v>10</v>
      </c>
      <c r="M11" s="114" t="s">
        <v>11</v>
      </c>
      <c r="N11" s="113" t="s">
        <v>7</v>
      </c>
      <c r="O11" s="113" t="s">
        <v>8</v>
      </c>
      <c r="P11" s="113" t="s">
        <v>12</v>
      </c>
      <c r="Q11" s="113" t="s">
        <v>13</v>
      </c>
      <c r="R11" s="113" t="s">
        <v>14</v>
      </c>
      <c r="S11" s="115" t="s">
        <v>13</v>
      </c>
      <c r="T11" s="113" t="s">
        <v>15</v>
      </c>
      <c r="U11" s="113" t="s">
        <v>16</v>
      </c>
      <c r="V11" s="113" t="s">
        <v>17</v>
      </c>
      <c r="W11" s="116" t="s">
        <v>14</v>
      </c>
      <c r="X11" s="113" t="s">
        <v>18</v>
      </c>
      <c r="Y11" s="113" t="s">
        <v>19</v>
      </c>
      <c r="Z11" s="113" t="s">
        <v>20</v>
      </c>
    </row>
    <row r="12" spans="1:26" s="98" customFormat="1" ht="11.25" x14ac:dyDescent="0.2">
      <c r="A12" s="107">
        <v>384</v>
      </c>
      <c r="B12" s="107" t="s">
        <v>99</v>
      </c>
      <c r="C12" s="108">
        <v>44447</v>
      </c>
      <c r="D12" s="107" t="s">
        <v>114</v>
      </c>
      <c r="E12" s="107" t="s">
        <v>71</v>
      </c>
      <c r="F12" s="107" t="s">
        <v>159</v>
      </c>
      <c r="G12" s="109">
        <v>4.5</v>
      </c>
      <c r="H12" s="109">
        <f>+G12*A12</f>
        <v>1728</v>
      </c>
      <c r="I12" s="109"/>
      <c r="J12" s="109">
        <v>71.25</v>
      </c>
      <c r="K12" s="110">
        <f>SUM(I12:J12)</f>
        <v>71.25</v>
      </c>
      <c r="L12" s="107"/>
      <c r="M12" s="109"/>
      <c r="N12" s="109"/>
      <c r="O12" s="109">
        <v>45.92</v>
      </c>
      <c r="P12" s="107"/>
      <c r="Q12" s="107"/>
      <c r="R12" s="110">
        <f>SUM(K12:Q12)</f>
        <v>117.17</v>
      </c>
      <c r="S12" s="110"/>
      <c r="T12" s="110">
        <f>+M12</f>
        <v>0</v>
      </c>
      <c r="U12" s="110">
        <f>SUM(R12:T12)</f>
        <v>117.17</v>
      </c>
      <c r="V12" s="110">
        <f>+I12+J12</f>
        <v>71.25</v>
      </c>
      <c r="W12" s="112">
        <f>SUM(U12:V12)</f>
        <v>188.42000000000002</v>
      </c>
      <c r="X12" s="107">
        <v>46</v>
      </c>
      <c r="Y12" s="107" t="s">
        <v>160</v>
      </c>
      <c r="Z12" s="107" t="s">
        <v>161</v>
      </c>
    </row>
    <row r="13" spans="1:26" s="98" customFormat="1" ht="11.25" x14ac:dyDescent="0.2">
      <c r="A13" s="107">
        <v>384</v>
      </c>
      <c r="B13" s="107" t="s">
        <v>99</v>
      </c>
      <c r="C13" s="108">
        <v>44447</v>
      </c>
      <c r="D13" s="107" t="s">
        <v>114</v>
      </c>
      <c r="E13" s="107" t="s">
        <v>71</v>
      </c>
      <c r="F13" s="107" t="s">
        <v>159</v>
      </c>
      <c r="G13" s="109">
        <v>4.5</v>
      </c>
      <c r="H13" s="109">
        <f t="shared" ref="H13:H69" si="2">+G13*A13</f>
        <v>1728</v>
      </c>
      <c r="I13" s="109"/>
      <c r="J13" s="109"/>
      <c r="K13" s="110">
        <f t="shared" ref="K13:K69" si="3">SUM(I13:J13)</f>
        <v>0</v>
      </c>
      <c r="L13" s="107"/>
      <c r="M13" s="109"/>
      <c r="N13" s="109"/>
      <c r="O13" s="109"/>
      <c r="P13" s="107"/>
      <c r="Q13" s="107"/>
      <c r="R13" s="110">
        <f t="shared" ref="R13:R69" si="4">SUM(K13:Q13)</f>
        <v>0</v>
      </c>
      <c r="S13" s="110"/>
      <c r="T13" s="110">
        <f t="shared" ref="T13:T69" si="5">+M13</f>
        <v>0</v>
      </c>
      <c r="U13" s="110">
        <f t="shared" ref="U13:U69" si="6">SUM(R13:T13)</f>
        <v>0</v>
      </c>
      <c r="V13" s="110">
        <f t="shared" ref="V13:V69" si="7">+I13+J13</f>
        <v>0</v>
      </c>
      <c r="W13" s="112">
        <f t="shared" ref="W13:W69" si="8">SUM(U13:V13)</f>
        <v>0</v>
      </c>
      <c r="X13" s="107">
        <v>46</v>
      </c>
      <c r="Y13" s="107" t="s">
        <v>160</v>
      </c>
      <c r="Z13" s="107" t="s">
        <v>162</v>
      </c>
    </row>
    <row r="14" spans="1:26" s="98" customFormat="1" ht="11.25" x14ac:dyDescent="0.2">
      <c r="A14" s="107">
        <v>432</v>
      </c>
      <c r="B14" s="107" t="s">
        <v>91</v>
      </c>
      <c r="C14" s="108">
        <v>44447</v>
      </c>
      <c r="D14" s="107" t="s">
        <v>55</v>
      </c>
      <c r="E14" s="107" t="s">
        <v>71</v>
      </c>
      <c r="F14" s="107" t="s">
        <v>159</v>
      </c>
      <c r="G14" s="109">
        <v>4.5</v>
      </c>
      <c r="H14" s="109">
        <f t="shared" si="2"/>
        <v>1944</v>
      </c>
      <c r="I14" s="109">
        <v>71.25</v>
      </c>
      <c r="J14" s="109"/>
      <c r="K14" s="110">
        <f t="shared" si="3"/>
        <v>71.25</v>
      </c>
      <c r="L14" s="107"/>
      <c r="M14" s="109"/>
      <c r="N14" s="109">
        <v>55</v>
      </c>
      <c r="O14" s="109"/>
      <c r="P14" s="107"/>
      <c r="Q14" s="107"/>
      <c r="R14" s="110">
        <f t="shared" si="4"/>
        <v>126.25</v>
      </c>
      <c r="S14" s="110"/>
      <c r="T14" s="110">
        <f t="shared" si="5"/>
        <v>0</v>
      </c>
      <c r="U14" s="110">
        <f t="shared" si="6"/>
        <v>126.25</v>
      </c>
      <c r="V14" s="110">
        <f t="shared" si="7"/>
        <v>71.25</v>
      </c>
      <c r="W14" s="112">
        <f t="shared" si="8"/>
        <v>197.5</v>
      </c>
      <c r="X14" s="107">
        <v>46</v>
      </c>
      <c r="Y14" s="107" t="s">
        <v>160</v>
      </c>
      <c r="Z14" s="107" t="s">
        <v>163</v>
      </c>
    </row>
    <row r="15" spans="1:26" s="98" customFormat="1" ht="11.25" x14ac:dyDescent="0.2">
      <c r="A15" s="107">
        <v>912</v>
      </c>
      <c r="B15" s="107" t="s">
        <v>91</v>
      </c>
      <c r="C15" s="108">
        <v>44447</v>
      </c>
      <c r="D15" s="107" t="s">
        <v>55</v>
      </c>
      <c r="E15" s="107" t="s">
        <v>71</v>
      </c>
      <c r="F15" s="107" t="s">
        <v>159</v>
      </c>
      <c r="G15" s="109">
        <v>4.5</v>
      </c>
      <c r="H15" s="109">
        <f t="shared" si="2"/>
        <v>4104</v>
      </c>
      <c r="I15" s="109">
        <v>71.25</v>
      </c>
      <c r="J15" s="109"/>
      <c r="K15" s="110">
        <f t="shared" si="3"/>
        <v>71.25</v>
      </c>
      <c r="L15" s="107"/>
      <c r="M15" s="109"/>
      <c r="N15" s="109">
        <v>55</v>
      </c>
      <c r="O15" s="109"/>
      <c r="P15" s="107"/>
      <c r="Q15" s="107"/>
      <c r="R15" s="110">
        <f t="shared" si="4"/>
        <v>126.25</v>
      </c>
      <c r="S15" s="110"/>
      <c r="T15" s="110">
        <f t="shared" si="5"/>
        <v>0</v>
      </c>
      <c r="U15" s="110">
        <f t="shared" si="6"/>
        <v>126.25</v>
      </c>
      <c r="V15" s="110">
        <f t="shared" si="7"/>
        <v>71.25</v>
      </c>
      <c r="W15" s="112">
        <f t="shared" si="8"/>
        <v>197.5</v>
      </c>
      <c r="X15" s="107">
        <v>46</v>
      </c>
      <c r="Y15" s="107" t="s">
        <v>160</v>
      </c>
      <c r="Z15" s="107" t="s">
        <v>161</v>
      </c>
    </row>
    <row r="16" spans="1:26" s="98" customFormat="1" ht="11.25" x14ac:dyDescent="0.2">
      <c r="A16" s="107">
        <v>432</v>
      </c>
      <c r="B16" s="107" t="s">
        <v>91</v>
      </c>
      <c r="C16" s="108">
        <v>44447</v>
      </c>
      <c r="D16" s="107" t="s">
        <v>55</v>
      </c>
      <c r="E16" s="107" t="s">
        <v>71</v>
      </c>
      <c r="F16" s="107" t="s">
        <v>159</v>
      </c>
      <c r="G16" s="109">
        <v>4.5</v>
      </c>
      <c r="H16" s="109">
        <f t="shared" si="2"/>
        <v>1944</v>
      </c>
      <c r="I16" s="109"/>
      <c r="J16" s="109"/>
      <c r="K16" s="110">
        <f t="shared" si="3"/>
        <v>0</v>
      </c>
      <c r="L16" s="107"/>
      <c r="M16" s="109"/>
      <c r="N16" s="109"/>
      <c r="O16" s="109"/>
      <c r="P16" s="107"/>
      <c r="Q16" s="107"/>
      <c r="R16" s="110">
        <f t="shared" si="4"/>
        <v>0</v>
      </c>
      <c r="S16" s="110"/>
      <c r="T16" s="110">
        <f t="shared" si="5"/>
        <v>0</v>
      </c>
      <c r="U16" s="110">
        <f t="shared" si="6"/>
        <v>0</v>
      </c>
      <c r="V16" s="110">
        <f t="shared" si="7"/>
        <v>0</v>
      </c>
      <c r="W16" s="112">
        <f t="shared" si="8"/>
        <v>0</v>
      </c>
      <c r="X16" s="107">
        <v>46</v>
      </c>
      <c r="Y16" s="107" t="s">
        <v>160</v>
      </c>
      <c r="Z16" s="107" t="s">
        <v>162</v>
      </c>
    </row>
    <row r="17" spans="1:26" s="98" customFormat="1" ht="11.25" x14ac:dyDescent="0.2">
      <c r="A17" s="107">
        <v>480</v>
      </c>
      <c r="B17" s="107" t="s">
        <v>107</v>
      </c>
      <c r="C17" s="108">
        <v>44447</v>
      </c>
      <c r="D17" s="107" t="s">
        <v>55</v>
      </c>
      <c r="E17" s="107" t="s">
        <v>71</v>
      </c>
      <c r="F17" s="107" t="s">
        <v>159</v>
      </c>
      <c r="G17" s="109">
        <v>4.5</v>
      </c>
      <c r="H17" s="109">
        <f t="shared" si="2"/>
        <v>2160</v>
      </c>
      <c r="I17" s="109"/>
      <c r="J17" s="109">
        <v>71.25</v>
      </c>
      <c r="K17" s="110">
        <f t="shared" si="3"/>
        <v>71.25</v>
      </c>
      <c r="L17" s="107"/>
      <c r="M17" s="109"/>
      <c r="N17" s="109"/>
      <c r="O17" s="109">
        <v>45.92</v>
      </c>
      <c r="P17" s="107"/>
      <c r="Q17" s="107"/>
      <c r="R17" s="110">
        <f t="shared" si="4"/>
        <v>117.17</v>
      </c>
      <c r="S17" s="110"/>
      <c r="T17" s="110">
        <f t="shared" si="5"/>
        <v>0</v>
      </c>
      <c r="U17" s="110">
        <f t="shared" si="6"/>
        <v>117.17</v>
      </c>
      <c r="V17" s="110">
        <f t="shared" si="7"/>
        <v>71.25</v>
      </c>
      <c r="W17" s="112">
        <f t="shared" si="8"/>
        <v>188.42000000000002</v>
      </c>
      <c r="X17" s="107">
        <v>46</v>
      </c>
      <c r="Y17" s="107" t="s">
        <v>160</v>
      </c>
      <c r="Z17" s="107" t="s">
        <v>163</v>
      </c>
    </row>
    <row r="18" spans="1:26" s="98" customFormat="1" ht="11.25" x14ac:dyDescent="0.2">
      <c r="A18" s="107">
        <v>432</v>
      </c>
      <c r="B18" s="107" t="s">
        <v>107</v>
      </c>
      <c r="C18" s="108">
        <v>44447</v>
      </c>
      <c r="D18" s="107" t="s">
        <v>55</v>
      </c>
      <c r="E18" s="107" t="s">
        <v>71</v>
      </c>
      <c r="F18" s="107" t="s">
        <v>159</v>
      </c>
      <c r="G18" s="109">
        <v>4.5</v>
      </c>
      <c r="H18" s="109">
        <f t="shared" si="2"/>
        <v>1944</v>
      </c>
      <c r="I18" s="109"/>
      <c r="J18" s="109"/>
      <c r="K18" s="110">
        <f t="shared" si="3"/>
        <v>0</v>
      </c>
      <c r="L18" s="107"/>
      <c r="M18" s="109"/>
      <c r="N18" s="109"/>
      <c r="O18" s="109"/>
      <c r="P18" s="107"/>
      <c r="Q18" s="107"/>
      <c r="R18" s="110">
        <f t="shared" si="4"/>
        <v>0</v>
      </c>
      <c r="S18" s="110"/>
      <c r="T18" s="110">
        <f t="shared" si="5"/>
        <v>0</v>
      </c>
      <c r="U18" s="110">
        <f t="shared" si="6"/>
        <v>0</v>
      </c>
      <c r="V18" s="110">
        <f t="shared" si="7"/>
        <v>0</v>
      </c>
      <c r="W18" s="112">
        <f t="shared" si="8"/>
        <v>0</v>
      </c>
      <c r="X18" s="107">
        <v>46</v>
      </c>
      <c r="Y18" s="107" t="s">
        <v>160</v>
      </c>
      <c r="Z18" s="107" t="s">
        <v>161</v>
      </c>
    </row>
    <row r="19" spans="1:26" s="98" customFormat="1" ht="11.25" x14ac:dyDescent="0.2">
      <c r="A19" s="107">
        <v>96</v>
      </c>
      <c r="B19" s="107" t="s">
        <v>36</v>
      </c>
      <c r="C19" s="108">
        <v>44447</v>
      </c>
      <c r="D19" s="107" t="s">
        <v>62</v>
      </c>
      <c r="E19" s="107" t="s">
        <v>71</v>
      </c>
      <c r="F19" s="107" t="s">
        <v>159</v>
      </c>
      <c r="G19" s="109">
        <v>4.5</v>
      </c>
      <c r="H19" s="109">
        <f t="shared" si="2"/>
        <v>432</v>
      </c>
      <c r="I19" s="109"/>
      <c r="J19" s="109">
        <v>71.25</v>
      </c>
      <c r="K19" s="110">
        <f t="shared" si="3"/>
        <v>71.25</v>
      </c>
      <c r="L19" s="107"/>
      <c r="M19" s="109"/>
      <c r="N19" s="109"/>
      <c r="O19" s="109"/>
      <c r="P19" s="107"/>
      <c r="Q19" s="107"/>
      <c r="R19" s="110">
        <f t="shared" si="4"/>
        <v>71.25</v>
      </c>
      <c r="S19" s="110"/>
      <c r="T19" s="110">
        <f t="shared" si="5"/>
        <v>0</v>
      </c>
      <c r="U19" s="110">
        <f t="shared" si="6"/>
        <v>71.25</v>
      </c>
      <c r="V19" s="110">
        <f t="shared" si="7"/>
        <v>71.25</v>
      </c>
      <c r="W19" s="112">
        <f t="shared" si="8"/>
        <v>142.5</v>
      </c>
      <c r="X19" s="107">
        <v>46</v>
      </c>
      <c r="Y19" s="107" t="s">
        <v>160</v>
      </c>
      <c r="Z19" s="107" t="s">
        <v>163</v>
      </c>
    </row>
    <row r="20" spans="1:26" s="98" customFormat="1" ht="11.25" x14ac:dyDescent="0.2">
      <c r="A20" s="107">
        <v>96</v>
      </c>
      <c r="B20" s="107" t="s">
        <v>36</v>
      </c>
      <c r="C20" s="108">
        <v>44447</v>
      </c>
      <c r="D20" s="107" t="s">
        <v>62</v>
      </c>
      <c r="E20" s="107" t="s">
        <v>71</v>
      </c>
      <c r="F20" s="107" t="s">
        <v>159</v>
      </c>
      <c r="G20" s="109">
        <v>4.5</v>
      </c>
      <c r="H20" s="109">
        <f t="shared" si="2"/>
        <v>432</v>
      </c>
      <c r="I20" s="109"/>
      <c r="J20" s="109"/>
      <c r="K20" s="110">
        <f t="shared" si="3"/>
        <v>0</v>
      </c>
      <c r="L20" s="107"/>
      <c r="M20" s="109"/>
      <c r="N20" s="109"/>
      <c r="O20" s="109"/>
      <c r="P20" s="107"/>
      <c r="Q20" s="107"/>
      <c r="R20" s="110">
        <f t="shared" si="4"/>
        <v>0</v>
      </c>
      <c r="S20" s="110"/>
      <c r="T20" s="110">
        <f t="shared" si="5"/>
        <v>0</v>
      </c>
      <c r="U20" s="110">
        <f t="shared" si="6"/>
        <v>0</v>
      </c>
      <c r="V20" s="110">
        <f t="shared" si="7"/>
        <v>0</v>
      </c>
      <c r="W20" s="112">
        <f t="shared" si="8"/>
        <v>0</v>
      </c>
      <c r="X20" s="107">
        <v>46</v>
      </c>
      <c r="Y20" s="107" t="s">
        <v>160</v>
      </c>
      <c r="Z20" s="107" t="s">
        <v>161</v>
      </c>
    </row>
    <row r="21" spans="1:26" s="98" customFormat="1" ht="11.25" x14ac:dyDescent="0.2">
      <c r="A21" s="107">
        <v>192</v>
      </c>
      <c r="B21" s="107" t="s">
        <v>133</v>
      </c>
      <c r="C21" s="108">
        <v>44447</v>
      </c>
      <c r="D21" s="107" t="s">
        <v>64</v>
      </c>
      <c r="E21" s="107" t="s">
        <v>71</v>
      </c>
      <c r="F21" s="107" t="s">
        <v>159</v>
      </c>
      <c r="G21" s="109">
        <v>4.5</v>
      </c>
      <c r="H21" s="109">
        <f t="shared" si="2"/>
        <v>864</v>
      </c>
      <c r="I21" s="109"/>
      <c r="J21" s="109">
        <v>71.25</v>
      </c>
      <c r="K21" s="110">
        <f t="shared" si="3"/>
        <v>71.25</v>
      </c>
      <c r="L21" s="107"/>
      <c r="M21" s="109"/>
      <c r="N21" s="109"/>
      <c r="O21" s="109"/>
      <c r="P21" s="107"/>
      <c r="Q21" s="107"/>
      <c r="R21" s="110">
        <f t="shared" si="4"/>
        <v>71.25</v>
      </c>
      <c r="S21" s="110"/>
      <c r="T21" s="110">
        <f t="shared" si="5"/>
        <v>0</v>
      </c>
      <c r="U21" s="110">
        <f t="shared" si="6"/>
        <v>71.25</v>
      </c>
      <c r="V21" s="110">
        <f t="shared" si="7"/>
        <v>71.25</v>
      </c>
      <c r="W21" s="112">
        <f t="shared" si="8"/>
        <v>142.5</v>
      </c>
      <c r="X21" s="107">
        <v>46</v>
      </c>
      <c r="Y21" s="107" t="s">
        <v>160</v>
      </c>
      <c r="Z21" s="107" t="s">
        <v>161</v>
      </c>
    </row>
    <row r="22" spans="1:26" s="98" customFormat="1" ht="11.25" x14ac:dyDescent="0.2">
      <c r="A22" s="107">
        <v>1392</v>
      </c>
      <c r="B22" s="107" t="s">
        <v>134</v>
      </c>
      <c r="C22" s="108">
        <v>44447</v>
      </c>
      <c r="D22" s="107" t="s">
        <v>62</v>
      </c>
      <c r="E22" s="107" t="s">
        <v>72</v>
      </c>
      <c r="F22" s="107" t="s">
        <v>159</v>
      </c>
      <c r="G22" s="109">
        <v>4.5</v>
      </c>
      <c r="H22" s="109">
        <f t="shared" si="2"/>
        <v>6264</v>
      </c>
      <c r="I22" s="109"/>
      <c r="J22" s="109">
        <v>71.25</v>
      </c>
      <c r="K22" s="110">
        <f t="shared" si="3"/>
        <v>71.25</v>
      </c>
      <c r="L22" s="107"/>
      <c r="M22" s="109"/>
      <c r="N22" s="109"/>
      <c r="O22" s="109">
        <v>45.92</v>
      </c>
      <c r="P22" s="107"/>
      <c r="Q22" s="107"/>
      <c r="R22" s="110">
        <f t="shared" si="4"/>
        <v>117.17</v>
      </c>
      <c r="S22" s="110"/>
      <c r="T22" s="110">
        <f t="shared" si="5"/>
        <v>0</v>
      </c>
      <c r="U22" s="110">
        <f t="shared" si="6"/>
        <v>117.17</v>
      </c>
      <c r="V22" s="110">
        <f t="shared" si="7"/>
        <v>71.25</v>
      </c>
      <c r="W22" s="112">
        <f t="shared" si="8"/>
        <v>188.42000000000002</v>
      </c>
      <c r="X22" s="107">
        <v>46</v>
      </c>
      <c r="Y22" s="107" t="s">
        <v>160</v>
      </c>
      <c r="Z22" s="107" t="s">
        <v>162</v>
      </c>
    </row>
    <row r="23" spans="1:26" s="98" customFormat="1" ht="11.25" x14ac:dyDescent="0.2">
      <c r="A23" s="107">
        <v>96</v>
      </c>
      <c r="B23" s="107" t="s">
        <v>135</v>
      </c>
      <c r="C23" s="108">
        <v>44447</v>
      </c>
      <c r="D23" s="107" t="s">
        <v>55</v>
      </c>
      <c r="E23" s="107" t="s">
        <v>72</v>
      </c>
      <c r="F23" s="107" t="s">
        <v>159</v>
      </c>
      <c r="G23" s="109">
        <v>4.5</v>
      </c>
      <c r="H23" s="109">
        <f t="shared" si="2"/>
        <v>432</v>
      </c>
      <c r="I23" s="109"/>
      <c r="J23" s="109"/>
      <c r="K23" s="110">
        <f t="shared" si="3"/>
        <v>0</v>
      </c>
      <c r="L23" s="107"/>
      <c r="M23" s="109"/>
      <c r="N23" s="109"/>
      <c r="O23" s="109"/>
      <c r="P23" s="107"/>
      <c r="Q23" s="107"/>
      <c r="R23" s="110">
        <f t="shared" si="4"/>
        <v>0</v>
      </c>
      <c r="S23" s="110"/>
      <c r="T23" s="110">
        <f t="shared" si="5"/>
        <v>0</v>
      </c>
      <c r="U23" s="110">
        <f t="shared" si="6"/>
        <v>0</v>
      </c>
      <c r="V23" s="110">
        <f t="shared" si="7"/>
        <v>0</v>
      </c>
      <c r="W23" s="112">
        <f t="shared" si="8"/>
        <v>0</v>
      </c>
      <c r="X23" s="107">
        <v>46</v>
      </c>
      <c r="Y23" s="107" t="s">
        <v>160</v>
      </c>
      <c r="Z23" s="107" t="s">
        <v>162</v>
      </c>
    </row>
    <row r="24" spans="1:26" s="98" customFormat="1" ht="11.25" x14ac:dyDescent="0.2">
      <c r="A24" s="107">
        <v>528</v>
      </c>
      <c r="B24" s="107" t="s">
        <v>136</v>
      </c>
      <c r="C24" s="108">
        <v>44447</v>
      </c>
      <c r="D24" s="107" t="s">
        <v>62</v>
      </c>
      <c r="E24" s="107" t="s">
        <v>72</v>
      </c>
      <c r="F24" s="107" t="s">
        <v>159</v>
      </c>
      <c r="G24" s="109">
        <v>4.5</v>
      </c>
      <c r="H24" s="109">
        <f t="shared" si="2"/>
        <v>2376</v>
      </c>
      <c r="I24" s="109"/>
      <c r="J24" s="109">
        <v>71.25</v>
      </c>
      <c r="K24" s="110">
        <f t="shared" si="3"/>
        <v>71.25</v>
      </c>
      <c r="L24" s="107"/>
      <c r="M24" s="109"/>
      <c r="N24" s="109"/>
      <c r="O24" s="109"/>
      <c r="P24" s="107"/>
      <c r="Q24" s="107"/>
      <c r="R24" s="110">
        <f t="shared" si="4"/>
        <v>71.25</v>
      </c>
      <c r="S24" s="110"/>
      <c r="T24" s="110">
        <f t="shared" si="5"/>
        <v>0</v>
      </c>
      <c r="U24" s="110">
        <f t="shared" si="6"/>
        <v>71.25</v>
      </c>
      <c r="V24" s="110">
        <f t="shared" si="7"/>
        <v>71.25</v>
      </c>
      <c r="W24" s="112">
        <f t="shared" si="8"/>
        <v>142.5</v>
      </c>
      <c r="X24" s="107">
        <v>46</v>
      </c>
      <c r="Y24" s="107" t="s">
        <v>160</v>
      </c>
      <c r="Z24" s="107" t="s">
        <v>162</v>
      </c>
    </row>
    <row r="25" spans="1:26" s="98" customFormat="1" ht="11.25" x14ac:dyDescent="0.2">
      <c r="A25" s="107">
        <v>0</v>
      </c>
      <c r="B25" s="107" t="s">
        <v>137</v>
      </c>
      <c r="C25" s="108">
        <v>44447</v>
      </c>
      <c r="D25" s="107" t="s">
        <v>69</v>
      </c>
      <c r="E25" s="107" t="s">
        <v>72</v>
      </c>
      <c r="F25" s="107" t="s">
        <v>159</v>
      </c>
      <c r="G25" s="109">
        <v>4.5</v>
      </c>
      <c r="H25" s="109">
        <f t="shared" si="2"/>
        <v>0</v>
      </c>
      <c r="I25" s="109">
        <v>71.25</v>
      </c>
      <c r="J25" s="109"/>
      <c r="K25" s="110">
        <f t="shared" si="3"/>
        <v>71.25</v>
      </c>
      <c r="L25" s="107"/>
      <c r="M25" s="109"/>
      <c r="N25" s="109"/>
      <c r="O25" s="109"/>
      <c r="P25" s="107"/>
      <c r="Q25" s="107"/>
      <c r="R25" s="110">
        <f t="shared" si="4"/>
        <v>71.25</v>
      </c>
      <c r="S25" s="110"/>
      <c r="T25" s="110">
        <f t="shared" si="5"/>
        <v>0</v>
      </c>
      <c r="U25" s="110">
        <f t="shared" si="6"/>
        <v>71.25</v>
      </c>
      <c r="V25" s="110">
        <f t="shared" si="7"/>
        <v>71.25</v>
      </c>
      <c r="W25" s="112">
        <f t="shared" si="8"/>
        <v>142.5</v>
      </c>
      <c r="X25" s="107">
        <v>46</v>
      </c>
      <c r="Y25" s="107" t="s">
        <v>160</v>
      </c>
      <c r="Z25" s="107"/>
    </row>
    <row r="26" spans="1:26" s="98" customFormat="1" ht="11.25" x14ac:dyDescent="0.2">
      <c r="A26" s="107">
        <v>1056</v>
      </c>
      <c r="B26" s="107" t="s">
        <v>135</v>
      </c>
      <c r="C26" s="108">
        <v>44447</v>
      </c>
      <c r="D26" s="107" t="s">
        <v>55</v>
      </c>
      <c r="E26" s="107" t="s">
        <v>72</v>
      </c>
      <c r="F26" s="107" t="s">
        <v>159</v>
      </c>
      <c r="G26" s="109">
        <v>4.5</v>
      </c>
      <c r="H26" s="109">
        <f t="shared" si="2"/>
        <v>4752</v>
      </c>
      <c r="I26" s="109">
        <v>71.25</v>
      </c>
      <c r="J26" s="109"/>
      <c r="K26" s="110">
        <f t="shared" si="3"/>
        <v>71.25</v>
      </c>
      <c r="L26" s="107"/>
      <c r="M26" s="109"/>
      <c r="N26" s="109">
        <v>50</v>
      </c>
      <c r="O26" s="109"/>
      <c r="P26" s="107"/>
      <c r="Q26" s="107"/>
      <c r="R26" s="110">
        <f t="shared" si="4"/>
        <v>121.25</v>
      </c>
      <c r="S26" s="110"/>
      <c r="T26" s="110">
        <f t="shared" si="5"/>
        <v>0</v>
      </c>
      <c r="U26" s="110">
        <f t="shared" si="6"/>
        <v>121.25</v>
      </c>
      <c r="V26" s="110">
        <f t="shared" si="7"/>
        <v>71.25</v>
      </c>
      <c r="W26" s="112">
        <f t="shared" si="8"/>
        <v>192.5</v>
      </c>
      <c r="X26" s="107">
        <v>46</v>
      </c>
      <c r="Y26" s="107" t="s">
        <v>160</v>
      </c>
      <c r="Z26" s="107" t="s">
        <v>164</v>
      </c>
    </row>
    <row r="27" spans="1:26" s="98" customFormat="1" ht="11.25" x14ac:dyDescent="0.2">
      <c r="A27" s="107">
        <v>960</v>
      </c>
      <c r="B27" s="107" t="s">
        <v>33</v>
      </c>
      <c r="C27" s="108">
        <v>44448</v>
      </c>
      <c r="D27" s="107" t="s">
        <v>55</v>
      </c>
      <c r="E27" s="107" t="s">
        <v>72</v>
      </c>
      <c r="F27" s="107" t="s">
        <v>159</v>
      </c>
      <c r="G27" s="109">
        <v>4.5</v>
      </c>
      <c r="H27" s="109">
        <f t="shared" si="2"/>
        <v>4320</v>
      </c>
      <c r="I27" s="109"/>
      <c r="J27" s="109">
        <v>71.25</v>
      </c>
      <c r="K27" s="110">
        <f t="shared" si="3"/>
        <v>71.25</v>
      </c>
      <c r="L27" s="107"/>
      <c r="M27" s="109"/>
      <c r="N27" s="109"/>
      <c r="O27" s="109">
        <v>45.92</v>
      </c>
      <c r="P27" s="107"/>
      <c r="Q27" s="107"/>
      <c r="R27" s="110">
        <f t="shared" si="4"/>
        <v>117.17</v>
      </c>
      <c r="S27" s="110"/>
      <c r="T27" s="110">
        <f t="shared" si="5"/>
        <v>0</v>
      </c>
      <c r="U27" s="110">
        <f t="shared" si="6"/>
        <v>117.17</v>
      </c>
      <c r="V27" s="110">
        <f t="shared" si="7"/>
        <v>71.25</v>
      </c>
      <c r="W27" s="112">
        <f t="shared" si="8"/>
        <v>188.42000000000002</v>
      </c>
      <c r="X27" s="107">
        <v>46</v>
      </c>
      <c r="Y27" s="107" t="s">
        <v>160</v>
      </c>
      <c r="Z27" s="107" t="s">
        <v>164</v>
      </c>
    </row>
    <row r="28" spans="1:26" s="98" customFormat="1" ht="11.25" x14ac:dyDescent="0.2">
      <c r="A28" s="107">
        <v>240</v>
      </c>
      <c r="B28" s="107" t="s">
        <v>138</v>
      </c>
      <c r="C28" s="108">
        <v>44448</v>
      </c>
      <c r="D28" s="107" t="s">
        <v>55</v>
      </c>
      <c r="E28" s="107" t="s">
        <v>72</v>
      </c>
      <c r="F28" s="107" t="s">
        <v>159</v>
      </c>
      <c r="G28" s="109">
        <v>4.5</v>
      </c>
      <c r="H28" s="109">
        <f t="shared" si="2"/>
        <v>1080</v>
      </c>
      <c r="I28" s="109"/>
      <c r="J28" s="109">
        <v>71.25</v>
      </c>
      <c r="K28" s="110">
        <f t="shared" si="3"/>
        <v>71.25</v>
      </c>
      <c r="L28" s="107"/>
      <c r="M28" s="109"/>
      <c r="N28" s="109"/>
      <c r="O28" s="109"/>
      <c r="P28" s="107"/>
      <c r="Q28" s="107"/>
      <c r="R28" s="110">
        <f t="shared" si="4"/>
        <v>71.25</v>
      </c>
      <c r="S28" s="110"/>
      <c r="T28" s="110">
        <f t="shared" si="5"/>
        <v>0</v>
      </c>
      <c r="U28" s="110">
        <f t="shared" si="6"/>
        <v>71.25</v>
      </c>
      <c r="V28" s="110">
        <f t="shared" si="7"/>
        <v>71.25</v>
      </c>
      <c r="W28" s="112">
        <f t="shared" si="8"/>
        <v>142.5</v>
      </c>
      <c r="X28" s="107">
        <v>46</v>
      </c>
      <c r="Y28" s="107" t="s">
        <v>160</v>
      </c>
      <c r="Z28" s="107" t="s">
        <v>165</v>
      </c>
    </row>
    <row r="29" spans="1:26" s="98" customFormat="1" ht="11.25" x14ac:dyDescent="0.2">
      <c r="A29" s="107">
        <v>96</v>
      </c>
      <c r="B29" s="107" t="s">
        <v>139</v>
      </c>
      <c r="C29" s="108">
        <v>44448</v>
      </c>
      <c r="D29" s="107" t="s">
        <v>148</v>
      </c>
      <c r="E29" s="107" t="s">
        <v>72</v>
      </c>
      <c r="F29" s="107" t="s">
        <v>159</v>
      </c>
      <c r="G29" s="109">
        <v>4.5</v>
      </c>
      <c r="H29" s="109">
        <f t="shared" si="2"/>
        <v>432</v>
      </c>
      <c r="I29" s="109"/>
      <c r="J29" s="109"/>
      <c r="K29" s="110">
        <f t="shared" si="3"/>
        <v>0</v>
      </c>
      <c r="L29" s="107"/>
      <c r="M29" s="109"/>
      <c r="N29" s="109"/>
      <c r="O29" s="109"/>
      <c r="P29" s="107"/>
      <c r="Q29" s="107"/>
      <c r="R29" s="110">
        <f t="shared" si="4"/>
        <v>0</v>
      </c>
      <c r="S29" s="110"/>
      <c r="T29" s="110">
        <f t="shared" si="5"/>
        <v>0</v>
      </c>
      <c r="U29" s="110">
        <f t="shared" si="6"/>
        <v>0</v>
      </c>
      <c r="V29" s="110">
        <f t="shared" si="7"/>
        <v>0</v>
      </c>
      <c r="W29" s="112">
        <f t="shared" si="8"/>
        <v>0</v>
      </c>
      <c r="X29" s="107">
        <v>46</v>
      </c>
      <c r="Y29" s="107" t="s">
        <v>160</v>
      </c>
      <c r="Z29" s="107" t="s">
        <v>165</v>
      </c>
    </row>
    <row r="30" spans="1:26" s="98" customFormat="1" ht="11.25" x14ac:dyDescent="0.2">
      <c r="A30" s="107">
        <v>384</v>
      </c>
      <c r="B30" s="107" t="s">
        <v>140</v>
      </c>
      <c r="C30" s="108">
        <v>44448</v>
      </c>
      <c r="D30" s="107" t="s">
        <v>68</v>
      </c>
      <c r="E30" s="107" t="s">
        <v>72</v>
      </c>
      <c r="F30" s="107" t="s">
        <v>159</v>
      </c>
      <c r="G30" s="109">
        <v>4.5</v>
      </c>
      <c r="H30" s="109">
        <f t="shared" si="2"/>
        <v>1728</v>
      </c>
      <c r="I30" s="109"/>
      <c r="J30" s="109">
        <v>71.25</v>
      </c>
      <c r="K30" s="110">
        <f t="shared" si="3"/>
        <v>71.25</v>
      </c>
      <c r="L30" s="107"/>
      <c r="M30" s="109"/>
      <c r="N30" s="109"/>
      <c r="O30" s="109"/>
      <c r="P30" s="107"/>
      <c r="Q30" s="107"/>
      <c r="R30" s="110">
        <f t="shared" si="4"/>
        <v>71.25</v>
      </c>
      <c r="S30" s="110"/>
      <c r="T30" s="110">
        <f t="shared" si="5"/>
        <v>0</v>
      </c>
      <c r="U30" s="110">
        <f t="shared" si="6"/>
        <v>71.25</v>
      </c>
      <c r="V30" s="110">
        <f t="shared" si="7"/>
        <v>71.25</v>
      </c>
      <c r="W30" s="112">
        <f t="shared" si="8"/>
        <v>142.5</v>
      </c>
      <c r="X30" s="107">
        <v>46</v>
      </c>
      <c r="Y30" s="107" t="s">
        <v>160</v>
      </c>
      <c r="Z30" s="107" t="s">
        <v>165</v>
      </c>
    </row>
    <row r="31" spans="1:26" s="98" customFormat="1" ht="11.25" x14ac:dyDescent="0.2">
      <c r="A31" s="107">
        <v>144</v>
      </c>
      <c r="B31" s="107" t="s">
        <v>140</v>
      </c>
      <c r="C31" s="108">
        <v>44448</v>
      </c>
      <c r="D31" s="107" t="s">
        <v>68</v>
      </c>
      <c r="E31" s="107" t="s">
        <v>71</v>
      </c>
      <c r="F31" s="107" t="s">
        <v>159</v>
      </c>
      <c r="G31" s="109">
        <v>4.5</v>
      </c>
      <c r="H31" s="109">
        <f t="shared" si="2"/>
        <v>648</v>
      </c>
      <c r="I31" s="109"/>
      <c r="J31" s="109"/>
      <c r="K31" s="110">
        <f t="shared" si="3"/>
        <v>0</v>
      </c>
      <c r="L31" s="107"/>
      <c r="M31" s="109"/>
      <c r="N31" s="109"/>
      <c r="O31" s="109"/>
      <c r="P31" s="107"/>
      <c r="Q31" s="107"/>
      <c r="R31" s="110">
        <f t="shared" si="4"/>
        <v>0</v>
      </c>
      <c r="S31" s="110"/>
      <c r="T31" s="110">
        <f t="shared" si="5"/>
        <v>0</v>
      </c>
      <c r="U31" s="110">
        <f t="shared" si="6"/>
        <v>0</v>
      </c>
      <c r="V31" s="110">
        <f t="shared" si="7"/>
        <v>0</v>
      </c>
      <c r="W31" s="112">
        <f t="shared" si="8"/>
        <v>0</v>
      </c>
      <c r="X31" s="107">
        <v>46</v>
      </c>
      <c r="Y31" s="107" t="s">
        <v>160</v>
      </c>
      <c r="Z31" s="107" t="s">
        <v>162</v>
      </c>
    </row>
    <row r="32" spans="1:26" s="98" customFormat="1" ht="11.25" x14ac:dyDescent="0.2">
      <c r="A32" s="107">
        <v>288</v>
      </c>
      <c r="B32" s="107" t="s">
        <v>35</v>
      </c>
      <c r="C32" s="108">
        <v>44448</v>
      </c>
      <c r="D32" s="107" t="s">
        <v>61</v>
      </c>
      <c r="E32" s="107" t="s">
        <v>70</v>
      </c>
      <c r="F32" s="107" t="s">
        <v>159</v>
      </c>
      <c r="G32" s="109">
        <v>4.5</v>
      </c>
      <c r="H32" s="109">
        <f t="shared" si="2"/>
        <v>1296</v>
      </c>
      <c r="I32" s="109">
        <v>71.25</v>
      </c>
      <c r="J32" s="109"/>
      <c r="K32" s="110">
        <f t="shared" si="3"/>
        <v>71.25</v>
      </c>
      <c r="L32" s="107"/>
      <c r="M32" s="109"/>
      <c r="N32" s="109"/>
      <c r="O32" s="109"/>
      <c r="P32" s="107"/>
      <c r="Q32" s="107"/>
      <c r="R32" s="110">
        <f t="shared" si="4"/>
        <v>71.25</v>
      </c>
      <c r="S32" s="110"/>
      <c r="T32" s="110">
        <f t="shared" si="5"/>
        <v>0</v>
      </c>
      <c r="U32" s="110">
        <f t="shared" si="6"/>
        <v>71.25</v>
      </c>
      <c r="V32" s="110">
        <f t="shared" si="7"/>
        <v>71.25</v>
      </c>
      <c r="W32" s="112">
        <f t="shared" si="8"/>
        <v>142.5</v>
      </c>
      <c r="X32" s="107">
        <v>46</v>
      </c>
      <c r="Y32" s="107" t="s">
        <v>160</v>
      </c>
      <c r="Z32" s="107" t="s">
        <v>166</v>
      </c>
    </row>
    <row r="33" spans="1:26" s="98" customFormat="1" ht="11.25" x14ac:dyDescent="0.2">
      <c r="A33" s="107">
        <v>480</v>
      </c>
      <c r="B33" s="107" t="s">
        <v>48</v>
      </c>
      <c r="C33" s="108">
        <v>44448</v>
      </c>
      <c r="D33" s="107" t="s">
        <v>55</v>
      </c>
      <c r="E33" s="107" t="s">
        <v>70</v>
      </c>
      <c r="F33" s="107" t="s">
        <v>159</v>
      </c>
      <c r="G33" s="109">
        <v>4.5</v>
      </c>
      <c r="H33" s="109">
        <f t="shared" si="2"/>
        <v>2160</v>
      </c>
      <c r="I33" s="109"/>
      <c r="J33" s="109">
        <v>71.25</v>
      </c>
      <c r="K33" s="110">
        <f t="shared" si="3"/>
        <v>71.25</v>
      </c>
      <c r="L33" s="107"/>
      <c r="M33" s="109"/>
      <c r="N33" s="109"/>
      <c r="O33" s="109">
        <v>45.92</v>
      </c>
      <c r="P33" s="107"/>
      <c r="Q33" s="107"/>
      <c r="R33" s="110">
        <f t="shared" si="4"/>
        <v>117.17</v>
      </c>
      <c r="S33" s="110"/>
      <c r="T33" s="110">
        <f t="shared" si="5"/>
        <v>0</v>
      </c>
      <c r="U33" s="110">
        <f t="shared" si="6"/>
        <v>117.17</v>
      </c>
      <c r="V33" s="110">
        <f t="shared" si="7"/>
        <v>71.25</v>
      </c>
      <c r="W33" s="112">
        <f t="shared" si="8"/>
        <v>188.42000000000002</v>
      </c>
      <c r="X33" s="107">
        <v>46</v>
      </c>
      <c r="Y33" s="107" t="s">
        <v>160</v>
      </c>
      <c r="Z33" s="107" t="s">
        <v>166</v>
      </c>
    </row>
    <row r="34" spans="1:26" s="98" customFormat="1" ht="11.25" x14ac:dyDescent="0.2">
      <c r="A34" s="107">
        <v>432</v>
      </c>
      <c r="B34" s="107" t="s">
        <v>48</v>
      </c>
      <c r="C34" s="108">
        <v>44448</v>
      </c>
      <c r="D34" s="107" t="s">
        <v>55</v>
      </c>
      <c r="E34" s="107" t="s">
        <v>70</v>
      </c>
      <c r="F34" s="107" t="s">
        <v>159</v>
      </c>
      <c r="G34" s="109">
        <v>4.5</v>
      </c>
      <c r="H34" s="109">
        <f t="shared" si="2"/>
        <v>1944</v>
      </c>
      <c r="I34" s="109"/>
      <c r="J34" s="109"/>
      <c r="K34" s="110">
        <f t="shared" si="3"/>
        <v>0</v>
      </c>
      <c r="L34" s="107"/>
      <c r="M34" s="109"/>
      <c r="N34" s="109"/>
      <c r="O34" s="109"/>
      <c r="P34" s="107"/>
      <c r="Q34" s="107"/>
      <c r="R34" s="110">
        <f t="shared" si="4"/>
        <v>0</v>
      </c>
      <c r="S34" s="110"/>
      <c r="T34" s="110">
        <f t="shared" si="5"/>
        <v>0</v>
      </c>
      <c r="U34" s="110">
        <f t="shared" si="6"/>
        <v>0</v>
      </c>
      <c r="V34" s="110">
        <f t="shared" si="7"/>
        <v>0</v>
      </c>
      <c r="W34" s="112">
        <f t="shared" si="8"/>
        <v>0</v>
      </c>
      <c r="X34" s="107">
        <v>46</v>
      </c>
      <c r="Y34" s="107" t="s">
        <v>160</v>
      </c>
      <c r="Z34" s="107" t="s">
        <v>167</v>
      </c>
    </row>
    <row r="35" spans="1:26" s="98" customFormat="1" ht="11.25" x14ac:dyDescent="0.2">
      <c r="A35" s="107">
        <v>576</v>
      </c>
      <c r="B35" s="107" t="s">
        <v>118</v>
      </c>
      <c r="C35" s="108">
        <v>44448</v>
      </c>
      <c r="D35" s="107" t="s">
        <v>61</v>
      </c>
      <c r="E35" s="107" t="s">
        <v>70</v>
      </c>
      <c r="F35" s="107" t="s">
        <v>159</v>
      </c>
      <c r="G35" s="109">
        <v>4.5</v>
      </c>
      <c r="H35" s="109">
        <f t="shared" si="2"/>
        <v>2592</v>
      </c>
      <c r="I35" s="109"/>
      <c r="J35" s="109">
        <v>71.25</v>
      </c>
      <c r="K35" s="110">
        <f t="shared" si="3"/>
        <v>71.25</v>
      </c>
      <c r="L35" s="107"/>
      <c r="M35" s="109"/>
      <c r="N35" s="109"/>
      <c r="O35" s="109"/>
      <c r="P35" s="107"/>
      <c r="Q35" s="107"/>
      <c r="R35" s="110">
        <f t="shared" si="4"/>
        <v>71.25</v>
      </c>
      <c r="S35" s="110"/>
      <c r="T35" s="110">
        <f t="shared" si="5"/>
        <v>0</v>
      </c>
      <c r="U35" s="110">
        <f t="shared" si="6"/>
        <v>71.25</v>
      </c>
      <c r="V35" s="110">
        <f t="shared" si="7"/>
        <v>71.25</v>
      </c>
      <c r="W35" s="112">
        <f t="shared" si="8"/>
        <v>142.5</v>
      </c>
      <c r="X35" s="107">
        <v>46</v>
      </c>
      <c r="Y35" s="107" t="s">
        <v>160</v>
      </c>
      <c r="Z35" s="107" t="s">
        <v>167</v>
      </c>
    </row>
    <row r="36" spans="1:26" s="98" customFormat="1" ht="11.25" x14ac:dyDescent="0.2">
      <c r="A36" s="107">
        <v>672</v>
      </c>
      <c r="B36" s="107" t="s">
        <v>141</v>
      </c>
      <c r="C36" s="108">
        <v>44448</v>
      </c>
      <c r="D36" s="107" t="s">
        <v>141</v>
      </c>
      <c r="E36" s="107" t="s">
        <v>70</v>
      </c>
      <c r="F36" s="107" t="s">
        <v>159</v>
      </c>
      <c r="G36" s="109">
        <v>4.7</v>
      </c>
      <c r="H36" s="109">
        <f t="shared" si="2"/>
        <v>3158.4</v>
      </c>
      <c r="I36" s="109">
        <v>71.25</v>
      </c>
      <c r="J36" s="109"/>
      <c r="K36" s="110">
        <f t="shared" si="3"/>
        <v>71.25</v>
      </c>
      <c r="L36" s="107"/>
      <c r="M36" s="109"/>
      <c r="N36" s="109">
        <v>55</v>
      </c>
      <c r="O36" s="109"/>
      <c r="P36" s="107"/>
      <c r="Q36" s="107"/>
      <c r="R36" s="110">
        <f t="shared" si="4"/>
        <v>126.25</v>
      </c>
      <c r="S36" s="110"/>
      <c r="T36" s="110">
        <f t="shared" si="5"/>
        <v>0</v>
      </c>
      <c r="U36" s="110">
        <f t="shared" si="6"/>
        <v>126.25</v>
      </c>
      <c r="V36" s="110">
        <f t="shared" si="7"/>
        <v>71.25</v>
      </c>
      <c r="W36" s="112">
        <f t="shared" si="8"/>
        <v>197.5</v>
      </c>
      <c r="X36" s="107">
        <v>46</v>
      </c>
      <c r="Y36" s="107" t="s">
        <v>160</v>
      </c>
      <c r="Z36" s="107" t="s">
        <v>166</v>
      </c>
    </row>
    <row r="37" spans="1:26" s="98" customFormat="1" ht="11.25" x14ac:dyDescent="0.2">
      <c r="A37" s="107">
        <v>336</v>
      </c>
      <c r="B37" s="107" t="s">
        <v>141</v>
      </c>
      <c r="C37" s="108">
        <v>44448</v>
      </c>
      <c r="D37" s="107" t="s">
        <v>141</v>
      </c>
      <c r="E37" s="107" t="s">
        <v>70</v>
      </c>
      <c r="F37" s="107" t="s">
        <v>159</v>
      </c>
      <c r="G37" s="109">
        <v>4.7</v>
      </c>
      <c r="H37" s="109">
        <f t="shared" si="2"/>
        <v>1579.2</v>
      </c>
      <c r="I37" s="109">
        <v>71.25</v>
      </c>
      <c r="J37" s="109"/>
      <c r="K37" s="110">
        <f t="shared" si="3"/>
        <v>71.25</v>
      </c>
      <c r="L37" s="107"/>
      <c r="M37" s="109"/>
      <c r="N37" s="109">
        <v>55</v>
      </c>
      <c r="O37" s="109"/>
      <c r="P37" s="107"/>
      <c r="Q37" s="107"/>
      <c r="R37" s="110">
        <f t="shared" si="4"/>
        <v>126.25</v>
      </c>
      <c r="S37" s="110"/>
      <c r="T37" s="110">
        <f t="shared" si="5"/>
        <v>0</v>
      </c>
      <c r="U37" s="110">
        <f t="shared" si="6"/>
        <v>126.25</v>
      </c>
      <c r="V37" s="110">
        <f t="shared" si="7"/>
        <v>71.25</v>
      </c>
      <c r="W37" s="112">
        <f t="shared" si="8"/>
        <v>197.5</v>
      </c>
      <c r="X37" s="107">
        <v>46</v>
      </c>
      <c r="Y37" s="107" t="s">
        <v>160</v>
      </c>
      <c r="Z37" s="107" t="s">
        <v>167</v>
      </c>
    </row>
    <row r="38" spans="1:26" s="98" customFormat="1" ht="11.25" x14ac:dyDescent="0.2">
      <c r="A38" s="107">
        <v>480</v>
      </c>
      <c r="B38" s="107" t="s">
        <v>32</v>
      </c>
      <c r="C38" s="108">
        <v>44448</v>
      </c>
      <c r="D38" s="107" t="s">
        <v>59</v>
      </c>
      <c r="E38" s="107" t="s">
        <v>70</v>
      </c>
      <c r="F38" s="107" t="s">
        <v>159</v>
      </c>
      <c r="G38" s="109">
        <v>4.7</v>
      </c>
      <c r="H38" s="109">
        <f t="shared" si="2"/>
        <v>2256</v>
      </c>
      <c r="I38" s="109">
        <v>71.25</v>
      </c>
      <c r="J38" s="109"/>
      <c r="K38" s="110">
        <f t="shared" si="3"/>
        <v>71.25</v>
      </c>
      <c r="L38" s="107"/>
      <c r="M38" s="109"/>
      <c r="N38" s="109">
        <v>55</v>
      </c>
      <c r="O38" s="109"/>
      <c r="P38" s="107"/>
      <c r="Q38" s="107"/>
      <c r="R38" s="110">
        <f t="shared" si="4"/>
        <v>126.25</v>
      </c>
      <c r="S38" s="110"/>
      <c r="T38" s="110">
        <f t="shared" si="5"/>
        <v>0</v>
      </c>
      <c r="U38" s="110">
        <f t="shared" si="6"/>
        <v>126.25</v>
      </c>
      <c r="V38" s="110">
        <f t="shared" si="7"/>
        <v>71.25</v>
      </c>
      <c r="W38" s="112">
        <f t="shared" si="8"/>
        <v>197.5</v>
      </c>
      <c r="X38" s="107">
        <v>46</v>
      </c>
      <c r="Y38" s="107" t="s">
        <v>160</v>
      </c>
      <c r="Z38" s="107" t="s">
        <v>166</v>
      </c>
    </row>
    <row r="39" spans="1:26" s="98" customFormat="1" ht="11.25" x14ac:dyDescent="0.2">
      <c r="A39" s="107">
        <v>480</v>
      </c>
      <c r="B39" s="107" t="s">
        <v>32</v>
      </c>
      <c r="C39" s="108">
        <v>44448</v>
      </c>
      <c r="D39" s="107" t="s">
        <v>59</v>
      </c>
      <c r="E39" s="107" t="s">
        <v>70</v>
      </c>
      <c r="F39" s="107" t="s">
        <v>159</v>
      </c>
      <c r="G39" s="109">
        <v>4.7</v>
      </c>
      <c r="H39" s="109">
        <f t="shared" si="2"/>
        <v>2256</v>
      </c>
      <c r="I39" s="109">
        <v>71.25</v>
      </c>
      <c r="J39" s="109"/>
      <c r="K39" s="110">
        <f t="shared" si="3"/>
        <v>71.25</v>
      </c>
      <c r="L39" s="107"/>
      <c r="M39" s="109"/>
      <c r="N39" s="109">
        <v>55</v>
      </c>
      <c r="O39" s="109"/>
      <c r="P39" s="107"/>
      <c r="Q39" s="107"/>
      <c r="R39" s="110">
        <f t="shared" si="4"/>
        <v>126.25</v>
      </c>
      <c r="S39" s="110"/>
      <c r="T39" s="110">
        <f t="shared" si="5"/>
        <v>0</v>
      </c>
      <c r="U39" s="110">
        <f t="shared" si="6"/>
        <v>126.25</v>
      </c>
      <c r="V39" s="110">
        <f t="shared" si="7"/>
        <v>71.25</v>
      </c>
      <c r="W39" s="112">
        <f t="shared" si="8"/>
        <v>197.5</v>
      </c>
      <c r="X39" s="107">
        <v>46</v>
      </c>
      <c r="Y39" s="107" t="s">
        <v>160</v>
      </c>
      <c r="Z39" s="107" t="s">
        <v>167</v>
      </c>
    </row>
    <row r="40" spans="1:26" s="98" customFormat="1" ht="11.25" x14ac:dyDescent="0.2">
      <c r="A40" s="107">
        <v>672</v>
      </c>
      <c r="B40" s="107" t="s">
        <v>97</v>
      </c>
      <c r="C40" s="108">
        <v>44448</v>
      </c>
      <c r="D40" s="107" t="s">
        <v>113</v>
      </c>
      <c r="E40" s="107" t="s">
        <v>70</v>
      </c>
      <c r="F40" s="107" t="s">
        <v>159</v>
      </c>
      <c r="G40" s="109">
        <v>4.5</v>
      </c>
      <c r="H40" s="109">
        <f t="shared" si="2"/>
        <v>3024</v>
      </c>
      <c r="I40" s="109"/>
      <c r="J40" s="109">
        <v>71.25</v>
      </c>
      <c r="K40" s="110">
        <f t="shared" si="3"/>
        <v>71.25</v>
      </c>
      <c r="L40" s="107"/>
      <c r="M40" s="109"/>
      <c r="N40" s="109"/>
      <c r="O40" s="109"/>
      <c r="P40" s="107"/>
      <c r="Q40" s="107"/>
      <c r="R40" s="110">
        <f t="shared" si="4"/>
        <v>71.25</v>
      </c>
      <c r="S40" s="110"/>
      <c r="T40" s="110">
        <f t="shared" si="5"/>
        <v>0</v>
      </c>
      <c r="U40" s="110">
        <f t="shared" si="6"/>
        <v>71.25</v>
      </c>
      <c r="V40" s="110">
        <f t="shared" si="7"/>
        <v>71.25</v>
      </c>
      <c r="W40" s="112">
        <f t="shared" si="8"/>
        <v>142.5</v>
      </c>
      <c r="X40" s="107">
        <v>46</v>
      </c>
      <c r="Y40" s="107" t="s">
        <v>160</v>
      </c>
      <c r="Z40" s="107" t="s">
        <v>166</v>
      </c>
    </row>
    <row r="41" spans="1:26" s="98" customFormat="1" ht="11.25" x14ac:dyDescent="0.2">
      <c r="A41" s="107">
        <v>576</v>
      </c>
      <c r="B41" s="107" t="s">
        <v>104</v>
      </c>
      <c r="C41" s="108">
        <v>44448</v>
      </c>
      <c r="D41" s="107" t="s">
        <v>113</v>
      </c>
      <c r="E41" s="107" t="s">
        <v>70</v>
      </c>
      <c r="F41" s="107" t="s">
        <v>159</v>
      </c>
      <c r="G41" s="109">
        <v>4.5</v>
      </c>
      <c r="H41" s="109">
        <f t="shared" si="2"/>
        <v>2592</v>
      </c>
      <c r="I41" s="109"/>
      <c r="J41" s="109">
        <v>71.25</v>
      </c>
      <c r="K41" s="110">
        <f t="shared" si="3"/>
        <v>71.25</v>
      </c>
      <c r="L41" s="107"/>
      <c r="M41" s="109"/>
      <c r="N41" s="109"/>
      <c r="O41" s="109"/>
      <c r="P41" s="107"/>
      <c r="Q41" s="107"/>
      <c r="R41" s="110">
        <f t="shared" si="4"/>
        <v>71.25</v>
      </c>
      <c r="S41" s="110"/>
      <c r="T41" s="110">
        <f t="shared" si="5"/>
        <v>0</v>
      </c>
      <c r="U41" s="110">
        <f t="shared" si="6"/>
        <v>71.25</v>
      </c>
      <c r="V41" s="110">
        <f t="shared" si="7"/>
        <v>71.25</v>
      </c>
      <c r="W41" s="112">
        <f t="shared" si="8"/>
        <v>142.5</v>
      </c>
      <c r="X41" s="107">
        <v>46</v>
      </c>
      <c r="Y41" s="107" t="s">
        <v>160</v>
      </c>
      <c r="Z41" s="107" t="s">
        <v>166</v>
      </c>
    </row>
    <row r="42" spans="1:26" s="98" customFormat="1" ht="11.25" x14ac:dyDescent="0.2">
      <c r="A42" s="107">
        <v>336</v>
      </c>
      <c r="B42" s="107" t="s">
        <v>105</v>
      </c>
      <c r="C42" s="108">
        <v>44448</v>
      </c>
      <c r="D42" s="107" t="s">
        <v>113</v>
      </c>
      <c r="E42" s="107" t="s">
        <v>70</v>
      </c>
      <c r="F42" s="107" t="s">
        <v>159</v>
      </c>
      <c r="G42" s="109">
        <v>4.5</v>
      </c>
      <c r="H42" s="109">
        <f t="shared" si="2"/>
        <v>1512</v>
      </c>
      <c r="I42" s="109"/>
      <c r="J42" s="109">
        <v>71.25</v>
      </c>
      <c r="K42" s="110">
        <f t="shared" si="3"/>
        <v>71.25</v>
      </c>
      <c r="L42" s="107"/>
      <c r="M42" s="109"/>
      <c r="N42" s="109"/>
      <c r="O42" s="109"/>
      <c r="P42" s="107"/>
      <c r="Q42" s="107"/>
      <c r="R42" s="110">
        <f t="shared" si="4"/>
        <v>71.25</v>
      </c>
      <c r="S42" s="110"/>
      <c r="T42" s="110">
        <f t="shared" si="5"/>
        <v>0</v>
      </c>
      <c r="U42" s="110">
        <f t="shared" si="6"/>
        <v>71.25</v>
      </c>
      <c r="V42" s="110">
        <f t="shared" si="7"/>
        <v>71.25</v>
      </c>
      <c r="W42" s="112">
        <f t="shared" si="8"/>
        <v>142.5</v>
      </c>
      <c r="X42" s="107">
        <v>46</v>
      </c>
      <c r="Y42" s="107" t="s">
        <v>160</v>
      </c>
      <c r="Z42" s="107" t="s">
        <v>166</v>
      </c>
    </row>
    <row r="43" spans="1:26" s="98" customFormat="1" ht="11.25" x14ac:dyDescent="0.2">
      <c r="A43" s="107">
        <v>480</v>
      </c>
      <c r="B43" s="107" t="s">
        <v>139</v>
      </c>
      <c r="C43" s="108">
        <v>44448</v>
      </c>
      <c r="D43" s="107" t="s">
        <v>148</v>
      </c>
      <c r="E43" s="107" t="s">
        <v>70</v>
      </c>
      <c r="F43" s="107" t="s">
        <v>159</v>
      </c>
      <c r="G43" s="109">
        <v>4.5</v>
      </c>
      <c r="H43" s="109">
        <f t="shared" si="2"/>
        <v>2160</v>
      </c>
      <c r="I43" s="109">
        <v>71.25</v>
      </c>
      <c r="J43" s="109"/>
      <c r="K43" s="110">
        <f t="shared" si="3"/>
        <v>71.25</v>
      </c>
      <c r="L43" s="107"/>
      <c r="M43" s="109"/>
      <c r="N43" s="109">
        <v>50</v>
      </c>
      <c r="O43" s="109"/>
      <c r="P43" s="107"/>
      <c r="Q43" s="107"/>
      <c r="R43" s="110">
        <f t="shared" si="4"/>
        <v>121.25</v>
      </c>
      <c r="S43" s="110"/>
      <c r="T43" s="110">
        <f t="shared" si="5"/>
        <v>0</v>
      </c>
      <c r="U43" s="110">
        <f t="shared" si="6"/>
        <v>121.25</v>
      </c>
      <c r="V43" s="110">
        <f t="shared" si="7"/>
        <v>71.25</v>
      </c>
      <c r="W43" s="112">
        <f t="shared" si="8"/>
        <v>192.5</v>
      </c>
      <c r="X43" s="107">
        <v>46</v>
      </c>
      <c r="Y43" s="107" t="s">
        <v>160</v>
      </c>
      <c r="Z43" s="107" t="s">
        <v>166</v>
      </c>
    </row>
    <row r="44" spans="1:26" s="98" customFormat="1" ht="11.25" x14ac:dyDescent="0.2">
      <c r="A44" s="107">
        <v>288</v>
      </c>
      <c r="B44" s="107" t="s">
        <v>139</v>
      </c>
      <c r="C44" s="108">
        <v>44448</v>
      </c>
      <c r="D44" s="107" t="s">
        <v>148</v>
      </c>
      <c r="E44" s="107" t="s">
        <v>70</v>
      </c>
      <c r="F44" s="107" t="s">
        <v>159</v>
      </c>
      <c r="G44" s="109">
        <v>4.5</v>
      </c>
      <c r="H44" s="109">
        <f t="shared" si="2"/>
        <v>1296</v>
      </c>
      <c r="I44" s="109">
        <v>71.25</v>
      </c>
      <c r="J44" s="109"/>
      <c r="K44" s="110">
        <f t="shared" si="3"/>
        <v>71.25</v>
      </c>
      <c r="L44" s="107"/>
      <c r="M44" s="109"/>
      <c r="N44" s="109">
        <v>50</v>
      </c>
      <c r="O44" s="109"/>
      <c r="P44" s="107"/>
      <c r="Q44" s="107"/>
      <c r="R44" s="110">
        <f t="shared" si="4"/>
        <v>121.25</v>
      </c>
      <c r="S44" s="110"/>
      <c r="T44" s="110">
        <f t="shared" si="5"/>
        <v>0</v>
      </c>
      <c r="U44" s="110">
        <f t="shared" si="6"/>
        <v>121.25</v>
      </c>
      <c r="V44" s="110">
        <f t="shared" si="7"/>
        <v>71.25</v>
      </c>
      <c r="W44" s="112">
        <f t="shared" si="8"/>
        <v>192.5</v>
      </c>
      <c r="X44" s="107">
        <v>46</v>
      </c>
      <c r="Y44" s="107" t="s">
        <v>160</v>
      </c>
      <c r="Z44" s="107" t="s">
        <v>167</v>
      </c>
    </row>
    <row r="45" spans="1:26" s="98" customFormat="1" ht="11.25" x14ac:dyDescent="0.2">
      <c r="A45" s="107">
        <v>528</v>
      </c>
      <c r="B45" s="107" t="s">
        <v>142</v>
      </c>
      <c r="C45" s="108">
        <v>44448</v>
      </c>
      <c r="D45" s="107" t="s">
        <v>67</v>
      </c>
      <c r="E45" s="107" t="s">
        <v>70</v>
      </c>
      <c r="F45" s="107" t="s">
        <v>159</v>
      </c>
      <c r="G45" s="109">
        <v>4.5</v>
      </c>
      <c r="H45" s="109">
        <f t="shared" si="2"/>
        <v>2376</v>
      </c>
      <c r="I45" s="109">
        <v>71.25</v>
      </c>
      <c r="J45" s="109">
        <v>71.25</v>
      </c>
      <c r="K45" s="110">
        <f t="shared" si="3"/>
        <v>142.5</v>
      </c>
      <c r="L45" s="107"/>
      <c r="M45" s="109"/>
      <c r="N45" s="109">
        <v>50</v>
      </c>
      <c r="O45" s="109">
        <v>45.92</v>
      </c>
      <c r="P45" s="107"/>
      <c r="Q45" s="107"/>
      <c r="R45" s="110">
        <f t="shared" si="4"/>
        <v>238.42000000000002</v>
      </c>
      <c r="S45" s="110"/>
      <c r="T45" s="110">
        <f t="shared" si="5"/>
        <v>0</v>
      </c>
      <c r="U45" s="110">
        <f t="shared" si="6"/>
        <v>238.42000000000002</v>
      </c>
      <c r="V45" s="110">
        <f t="shared" si="7"/>
        <v>142.5</v>
      </c>
      <c r="W45" s="112">
        <f t="shared" si="8"/>
        <v>380.92</v>
      </c>
      <c r="X45" s="107">
        <v>46</v>
      </c>
      <c r="Y45" s="107" t="s">
        <v>160</v>
      </c>
      <c r="Z45" s="107" t="s">
        <v>166</v>
      </c>
    </row>
    <row r="46" spans="1:26" s="98" customFormat="1" ht="11.25" x14ac:dyDescent="0.2">
      <c r="A46" s="107">
        <v>240</v>
      </c>
      <c r="B46" s="107" t="s">
        <v>142</v>
      </c>
      <c r="C46" s="108">
        <v>44448</v>
      </c>
      <c r="D46" s="107" t="s">
        <v>67</v>
      </c>
      <c r="E46" s="107" t="s">
        <v>70</v>
      </c>
      <c r="F46" s="107" t="s">
        <v>159</v>
      </c>
      <c r="G46" s="109">
        <v>4.5</v>
      </c>
      <c r="H46" s="109">
        <f t="shared" si="2"/>
        <v>1080</v>
      </c>
      <c r="I46" s="109">
        <v>71.25</v>
      </c>
      <c r="J46" s="109"/>
      <c r="K46" s="110">
        <f t="shared" si="3"/>
        <v>71.25</v>
      </c>
      <c r="L46" s="107"/>
      <c r="M46" s="109"/>
      <c r="N46" s="109">
        <v>50</v>
      </c>
      <c r="O46" s="109"/>
      <c r="P46" s="107"/>
      <c r="Q46" s="107"/>
      <c r="R46" s="110">
        <f t="shared" si="4"/>
        <v>121.25</v>
      </c>
      <c r="S46" s="110"/>
      <c r="T46" s="110">
        <f t="shared" si="5"/>
        <v>0</v>
      </c>
      <c r="U46" s="110">
        <f t="shared" si="6"/>
        <v>121.25</v>
      </c>
      <c r="V46" s="110">
        <f t="shared" si="7"/>
        <v>71.25</v>
      </c>
      <c r="W46" s="112">
        <f t="shared" si="8"/>
        <v>192.5</v>
      </c>
      <c r="X46" s="107">
        <v>46</v>
      </c>
      <c r="Y46" s="107" t="s">
        <v>160</v>
      </c>
      <c r="Z46" s="107" t="s">
        <v>167</v>
      </c>
    </row>
    <row r="47" spans="1:26" s="98" customFormat="1" ht="11.25" x14ac:dyDescent="0.2">
      <c r="A47" s="107">
        <v>528</v>
      </c>
      <c r="B47" s="107" t="s">
        <v>96</v>
      </c>
      <c r="C47" s="108">
        <v>44448</v>
      </c>
      <c r="D47" s="107" t="s">
        <v>155</v>
      </c>
      <c r="E47" s="107" t="s">
        <v>70</v>
      </c>
      <c r="F47" s="107" t="s">
        <v>159</v>
      </c>
      <c r="G47" s="109">
        <v>4.5</v>
      </c>
      <c r="H47" s="109">
        <f t="shared" si="2"/>
        <v>2376</v>
      </c>
      <c r="I47" s="109"/>
      <c r="J47" s="109">
        <v>71.25</v>
      </c>
      <c r="K47" s="110">
        <f t="shared" si="3"/>
        <v>71.25</v>
      </c>
      <c r="L47" s="107"/>
      <c r="M47" s="109"/>
      <c r="N47" s="109"/>
      <c r="O47" s="109">
        <v>57.12</v>
      </c>
      <c r="P47" s="107"/>
      <c r="Q47" s="107"/>
      <c r="R47" s="110">
        <f t="shared" si="4"/>
        <v>128.37</v>
      </c>
      <c r="S47" s="110"/>
      <c r="T47" s="110">
        <f t="shared" si="5"/>
        <v>0</v>
      </c>
      <c r="U47" s="110">
        <f t="shared" si="6"/>
        <v>128.37</v>
      </c>
      <c r="V47" s="110">
        <f t="shared" si="7"/>
        <v>71.25</v>
      </c>
      <c r="W47" s="112">
        <f t="shared" si="8"/>
        <v>199.62</v>
      </c>
      <c r="X47" s="107">
        <v>46</v>
      </c>
      <c r="Y47" s="107" t="s">
        <v>160</v>
      </c>
      <c r="Z47" s="107" t="s">
        <v>166</v>
      </c>
    </row>
    <row r="48" spans="1:26" s="98" customFormat="1" ht="11.25" x14ac:dyDescent="0.2">
      <c r="A48" s="107">
        <v>288</v>
      </c>
      <c r="B48" s="107" t="s">
        <v>96</v>
      </c>
      <c r="C48" s="108">
        <v>44448</v>
      </c>
      <c r="D48" s="107" t="s">
        <v>155</v>
      </c>
      <c r="E48" s="107" t="s">
        <v>70</v>
      </c>
      <c r="F48" s="107" t="s">
        <v>159</v>
      </c>
      <c r="G48" s="109">
        <v>4.5</v>
      </c>
      <c r="H48" s="109">
        <f t="shared" si="2"/>
        <v>1296</v>
      </c>
      <c r="I48" s="109"/>
      <c r="J48" s="109"/>
      <c r="K48" s="110">
        <f t="shared" si="3"/>
        <v>0</v>
      </c>
      <c r="L48" s="107"/>
      <c r="M48" s="109"/>
      <c r="N48" s="109"/>
      <c r="O48" s="109"/>
      <c r="P48" s="107"/>
      <c r="Q48" s="107"/>
      <c r="R48" s="110">
        <f t="shared" si="4"/>
        <v>0</v>
      </c>
      <c r="S48" s="110"/>
      <c r="T48" s="110">
        <f t="shared" si="5"/>
        <v>0</v>
      </c>
      <c r="U48" s="110">
        <f t="shared" si="6"/>
        <v>0</v>
      </c>
      <c r="V48" s="110">
        <f t="shared" si="7"/>
        <v>0</v>
      </c>
      <c r="W48" s="112">
        <f t="shared" si="8"/>
        <v>0</v>
      </c>
      <c r="X48" s="107">
        <v>46</v>
      </c>
      <c r="Y48" s="107" t="s">
        <v>160</v>
      </c>
      <c r="Z48" s="107" t="s">
        <v>167</v>
      </c>
    </row>
    <row r="49" spans="1:26" s="98" customFormat="1" ht="11.25" x14ac:dyDescent="0.2">
      <c r="A49" s="107">
        <v>240</v>
      </c>
      <c r="B49" s="107" t="s">
        <v>143</v>
      </c>
      <c r="C49" s="108">
        <v>44448</v>
      </c>
      <c r="D49" s="107" t="s">
        <v>68</v>
      </c>
      <c r="E49" s="107" t="s">
        <v>70</v>
      </c>
      <c r="F49" s="107" t="s">
        <v>159</v>
      </c>
      <c r="G49" s="109">
        <v>4.5</v>
      </c>
      <c r="H49" s="109">
        <f t="shared" si="2"/>
        <v>1080</v>
      </c>
      <c r="I49" s="109"/>
      <c r="J49" s="109"/>
      <c r="K49" s="110">
        <f t="shared" si="3"/>
        <v>0</v>
      </c>
      <c r="L49" s="107"/>
      <c r="M49" s="109"/>
      <c r="N49" s="109"/>
      <c r="O49" s="109"/>
      <c r="P49" s="107"/>
      <c r="Q49" s="107"/>
      <c r="R49" s="110">
        <f t="shared" si="4"/>
        <v>0</v>
      </c>
      <c r="S49" s="110"/>
      <c r="T49" s="110">
        <f t="shared" si="5"/>
        <v>0</v>
      </c>
      <c r="U49" s="110">
        <f t="shared" si="6"/>
        <v>0</v>
      </c>
      <c r="V49" s="110">
        <f t="shared" si="7"/>
        <v>0</v>
      </c>
      <c r="W49" s="112">
        <f t="shared" si="8"/>
        <v>0</v>
      </c>
      <c r="X49" s="107">
        <v>46</v>
      </c>
      <c r="Y49" s="107" t="s">
        <v>160</v>
      </c>
      <c r="Z49" s="107" t="s">
        <v>167</v>
      </c>
    </row>
    <row r="50" spans="1:26" s="98" customFormat="1" ht="11.25" x14ac:dyDescent="0.2">
      <c r="A50" s="107">
        <v>48</v>
      </c>
      <c r="B50" s="107" t="s">
        <v>140</v>
      </c>
      <c r="C50" s="108">
        <v>44448</v>
      </c>
      <c r="D50" s="107" t="s">
        <v>68</v>
      </c>
      <c r="E50" s="107" t="s">
        <v>71</v>
      </c>
      <c r="F50" s="107" t="s">
        <v>159</v>
      </c>
      <c r="G50" s="109">
        <v>4.5</v>
      </c>
      <c r="H50" s="109">
        <f t="shared" si="2"/>
        <v>216</v>
      </c>
      <c r="I50" s="109"/>
      <c r="J50" s="109"/>
      <c r="K50" s="110">
        <f t="shared" si="3"/>
        <v>0</v>
      </c>
      <c r="L50" s="107"/>
      <c r="M50" s="109"/>
      <c r="N50" s="109"/>
      <c r="O50" s="109"/>
      <c r="P50" s="107"/>
      <c r="Q50" s="107"/>
      <c r="R50" s="110">
        <f t="shared" si="4"/>
        <v>0</v>
      </c>
      <c r="S50" s="110"/>
      <c r="T50" s="110">
        <f t="shared" si="5"/>
        <v>0</v>
      </c>
      <c r="U50" s="110">
        <f t="shared" si="6"/>
        <v>0</v>
      </c>
      <c r="V50" s="110">
        <f t="shared" si="7"/>
        <v>0</v>
      </c>
      <c r="W50" s="112">
        <f t="shared" si="8"/>
        <v>0</v>
      </c>
      <c r="X50" s="107">
        <v>46</v>
      </c>
      <c r="Y50" s="107" t="s">
        <v>160</v>
      </c>
      <c r="Z50" s="107" t="s">
        <v>167</v>
      </c>
    </row>
    <row r="51" spans="1:26" s="98" customFormat="1" ht="11.25" x14ac:dyDescent="0.2">
      <c r="A51" s="107">
        <v>1392</v>
      </c>
      <c r="B51" s="107" t="s">
        <v>32</v>
      </c>
      <c r="C51" s="108">
        <v>44448</v>
      </c>
      <c r="D51" s="107" t="s">
        <v>59</v>
      </c>
      <c r="E51" s="107" t="s">
        <v>158</v>
      </c>
      <c r="F51" s="107" t="s">
        <v>159</v>
      </c>
      <c r="G51" s="109">
        <v>4.7</v>
      </c>
      <c r="H51" s="109">
        <f t="shared" si="2"/>
        <v>6542.4000000000005</v>
      </c>
      <c r="I51" s="109"/>
      <c r="J51" s="109"/>
      <c r="K51" s="110">
        <f t="shared" si="3"/>
        <v>0</v>
      </c>
      <c r="L51" s="107"/>
      <c r="M51" s="109"/>
      <c r="N51" s="109"/>
      <c r="O51" s="109"/>
      <c r="P51" s="107"/>
      <c r="Q51" s="107"/>
      <c r="R51" s="110">
        <f t="shared" si="4"/>
        <v>0</v>
      </c>
      <c r="S51" s="110"/>
      <c r="T51" s="110">
        <f t="shared" si="5"/>
        <v>0</v>
      </c>
      <c r="U51" s="110">
        <f t="shared" si="6"/>
        <v>0</v>
      </c>
      <c r="V51" s="110">
        <f t="shared" si="7"/>
        <v>0</v>
      </c>
      <c r="W51" s="112">
        <f t="shared" si="8"/>
        <v>0</v>
      </c>
      <c r="X51" s="107">
        <v>44</v>
      </c>
      <c r="Y51" s="107" t="s">
        <v>160</v>
      </c>
      <c r="Z51" s="107" t="s">
        <v>165</v>
      </c>
    </row>
    <row r="52" spans="1:26" s="98" customFormat="1" ht="11.25" x14ac:dyDescent="0.2">
      <c r="A52" s="107">
        <v>1692</v>
      </c>
      <c r="B52" s="107" t="s">
        <v>144</v>
      </c>
      <c r="C52" s="108">
        <v>44449</v>
      </c>
      <c r="D52" s="107" t="s">
        <v>156</v>
      </c>
      <c r="E52" s="107" t="s">
        <v>72</v>
      </c>
      <c r="F52" s="107" t="s">
        <v>75</v>
      </c>
      <c r="G52" s="109">
        <v>4.3</v>
      </c>
      <c r="H52" s="109">
        <f t="shared" si="2"/>
        <v>7275.5999999999995</v>
      </c>
      <c r="I52" s="109"/>
      <c r="J52" s="109"/>
      <c r="K52" s="110">
        <f t="shared" si="3"/>
        <v>0</v>
      </c>
      <c r="L52" s="107"/>
      <c r="M52" s="109"/>
      <c r="N52" s="109"/>
      <c r="O52" s="109"/>
      <c r="P52" s="107"/>
      <c r="Q52" s="107"/>
      <c r="R52" s="110">
        <f t="shared" si="4"/>
        <v>0</v>
      </c>
      <c r="S52" s="110"/>
      <c r="T52" s="110">
        <f t="shared" si="5"/>
        <v>0</v>
      </c>
      <c r="U52" s="110">
        <f t="shared" si="6"/>
        <v>0</v>
      </c>
      <c r="V52" s="110">
        <f t="shared" si="7"/>
        <v>0</v>
      </c>
      <c r="W52" s="112">
        <f t="shared" si="8"/>
        <v>0</v>
      </c>
      <c r="X52" s="107">
        <v>43</v>
      </c>
      <c r="Y52" s="107" t="s">
        <v>160</v>
      </c>
      <c r="Z52" s="107" t="s">
        <v>168</v>
      </c>
    </row>
    <row r="53" spans="1:26" s="98" customFormat="1" ht="11.25" x14ac:dyDescent="0.2">
      <c r="A53" s="107">
        <v>280</v>
      </c>
      <c r="B53" s="107" t="s">
        <v>145</v>
      </c>
      <c r="C53" s="108">
        <v>44449</v>
      </c>
      <c r="D53" s="107" t="s">
        <v>148</v>
      </c>
      <c r="E53" s="107" t="s">
        <v>72</v>
      </c>
      <c r="F53" s="107" t="s">
        <v>75</v>
      </c>
      <c r="G53" s="109">
        <v>4</v>
      </c>
      <c r="H53" s="109">
        <f t="shared" si="2"/>
        <v>1120</v>
      </c>
      <c r="I53" s="109">
        <v>71.25</v>
      </c>
      <c r="J53" s="109"/>
      <c r="K53" s="110">
        <f t="shared" si="3"/>
        <v>71.25</v>
      </c>
      <c r="L53" s="107"/>
      <c r="M53" s="109"/>
      <c r="N53" s="109"/>
      <c r="O53" s="109"/>
      <c r="P53" s="107"/>
      <c r="Q53" s="107"/>
      <c r="R53" s="110">
        <f t="shared" si="4"/>
        <v>71.25</v>
      </c>
      <c r="S53" s="110"/>
      <c r="T53" s="110">
        <f t="shared" si="5"/>
        <v>0</v>
      </c>
      <c r="U53" s="110">
        <f t="shared" si="6"/>
        <v>71.25</v>
      </c>
      <c r="V53" s="110">
        <f t="shared" si="7"/>
        <v>71.25</v>
      </c>
      <c r="W53" s="112">
        <f t="shared" si="8"/>
        <v>142.5</v>
      </c>
      <c r="X53" s="107">
        <v>43</v>
      </c>
      <c r="Y53" s="107" t="s">
        <v>160</v>
      </c>
      <c r="Z53" s="107" t="s">
        <v>168</v>
      </c>
    </row>
    <row r="54" spans="1:26" s="98" customFormat="1" ht="11.25" x14ac:dyDescent="0.2">
      <c r="A54" s="107">
        <v>249</v>
      </c>
      <c r="B54" s="107" t="s">
        <v>146</v>
      </c>
      <c r="C54" s="108">
        <v>44449</v>
      </c>
      <c r="D54" s="107" t="s">
        <v>148</v>
      </c>
      <c r="E54" s="107" t="s">
        <v>72</v>
      </c>
      <c r="F54" s="107" t="s">
        <v>75</v>
      </c>
      <c r="G54" s="109">
        <v>4</v>
      </c>
      <c r="H54" s="109">
        <f t="shared" si="2"/>
        <v>996</v>
      </c>
      <c r="I54" s="109"/>
      <c r="J54" s="109">
        <v>71.25</v>
      </c>
      <c r="K54" s="110">
        <f t="shared" si="3"/>
        <v>71.25</v>
      </c>
      <c r="L54" s="107"/>
      <c r="M54" s="109"/>
      <c r="N54" s="109"/>
      <c r="O54" s="109"/>
      <c r="P54" s="107"/>
      <c r="Q54" s="107"/>
      <c r="R54" s="110">
        <f t="shared" si="4"/>
        <v>71.25</v>
      </c>
      <c r="S54" s="110"/>
      <c r="T54" s="110">
        <f t="shared" si="5"/>
        <v>0</v>
      </c>
      <c r="U54" s="110">
        <f t="shared" si="6"/>
        <v>71.25</v>
      </c>
      <c r="V54" s="110">
        <f t="shared" si="7"/>
        <v>71.25</v>
      </c>
      <c r="W54" s="112">
        <f t="shared" si="8"/>
        <v>142.5</v>
      </c>
      <c r="X54" s="107">
        <v>43</v>
      </c>
      <c r="Y54" s="107" t="s">
        <v>160</v>
      </c>
      <c r="Z54" s="107" t="s">
        <v>168</v>
      </c>
    </row>
    <row r="55" spans="1:26" s="98" customFormat="1" ht="11.25" x14ac:dyDescent="0.2">
      <c r="A55" s="107">
        <v>879</v>
      </c>
      <c r="B55" s="107" t="s">
        <v>147</v>
      </c>
      <c r="C55" s="108">
        <v>44449</v>
      </c>
      <c r="D55" s="107" t="s">
        <v>148</v>
      </c>
      <c r="E55" s="107" t="s">
        <v>72</v>
      </c>
      <c r="F55" s="107" t="s">
        <v>75</v>
      </c>
      <c r="G55" s="109">
        <v>4</v>
      </c>
      <c r="H55" s="109">
        <f t="shared" si="2"/>
        <v>3516</v>
      </c>
      <c r="I55" s="109">
        <v>71.25</v>
      </c>
      <c r="J55" s="109"/>
      <c r="K55" s="110">
        <f t="shared" si="3"/>
        <v>71.25</v>
      </c>
      <c r="L55" s="107"/>
      <c r="M55" s="109"/>
      <c r="N55" s="109">
        <v>50</v>
      </c>
      <c r="O55" s="109"/>
      <c r="P55" s="107"/>
      <c r="Q55" s="107"/>
      <c r="R55" s="110">
        <f t="shared" si="4"/>
        <v>121.25</v>
      </c>
      <c r="S55" s="110"/>
      <c r="T55" s="110">
        <f t="shared" si="5"/>
        <v>0</v>
      </c>
      <c r="U55" s="110">
        <f t="shared" si="6"/>
        <v>121.25</v>
      </c>
      <c r="V55" s="110">
        <f t="shared" si="7"/>
        <v>71.25</v>
      </c>
      <c r="W55" s="112">
        <f t="shared" si="8"/>
        <v>192.5</v>
      </c>
      <c r="X55" s="107">
        <v>43</v>
      </c>
      <c r="Y55" s="107" t="s">
        <v>160</v>
      </c>
      <c r="Z55" s="107" t="s">
        <v>168</v>
      </c>
    </row>
    <row r="56" spans="1:26" s="98" customFormat="1" ht="11.25" x14ac:dyDescent="0.2">
      <c r="A56" s="107">
        <v>359</v>
      </c>
      <c r="B56" s="107" t="s">
        <v>52</v>
      </c>
      <c r="C56" s="108">
        <v>44449</v>
      </c>
      <c r="D56" s="107" t="s">
        <v>67</v>
      </c>
      <c r="E56" s="107" t="s">
        <v>72</v>
      </c>
      <c r="F56" s="107" t="s">
        <v>75</v>
      </c>
      <c r="G56" s="109">
        <v>4</v>
      </c>
      <c r="H56" s="109">
        <f t="shared" si="2"/>
        <v>1436</v>
      </c>
      <c r="I56" s="109"/>
      <c r="J56" s="109">
        <v>71.25</v>
      </c>
      <c r="K56" s="110">
        <f t="shared" si="3"/>
        <v>71.25</v>
      </c>
      <c r="L56" s="107"/>
      <c r="M56" s="109"/>
      <c r="N56" s="109"/>
      <c r="O56" s="109"/>
      <c r="P56" s="107"/>
      <c r="Q56" s="107"/>
      <c r="R56" s="110">
        <f t="shared" si="4"/>
        <v>71.25</v>
      </c>
      <c r="S56" s="110"/>
      <c r="T56" s="110">
        <f t="shared" si="5"/>
        <v>0</v>
      </c>
      <c r="U56" s="110">
        <f t="shared" si="6"/>
        <v>71.25</v>
      </c>
      <c r="V56" s="110">
        <f t="shared" si="7"/>
        <v>71.25</v>
      </c>
      <c r="W56" s="112">
        <f t="shared" si="8"/>
        <v>142.5</v>
      </c>
      <c r="X56" s="107">
        <v>43</v>
      </c>
      <c r="Y56" s="107" t="s">
        <v>160</v>
      </c>
      <c r="Z56" s="107" t="s">
        <v>168</v>
      </c>
    </row>
    <row r="57" spans="1:26" s="98" customFormat="1" ht="11.25" x14ac:dyDescent="0.2">
      <c r="A57" s="107">
        <v>240</v>
      </c>
      <c r="B57" s="107" t="s">
        <v>148</v>
      </c>
      <c r="C57" s="108">
        <v>44449</v>
      </c>
      <c r="D57" s="107" t="s">
        <v>148</v>
      </c>
      <c r="E57" s="107" t="s">
        <v>72</v>
      </c>
      <c r="F57" s="107" t="s">
        <v>159</v>
      </c>
      <c r="G57" s="109">
        <v>4.2</v>
      </c>
      <c r="H57" s="109">
        <f t="shared" si="2"/>
        <v>1008</v>
      </c>
      <c r="I57" s="109">
        <v>71.25</v>
      </c>
      <c r="J57" s="109"/>
      <c r="K57" s="110">
        <f t="shared" si="3"/>
        <v>71.25</v>
      </c>
      <c r="L57" s="107"/>
      <c r="M57" s="109"/>
      <c r="N57" s="109"/>
      <c r="O57" s="109"/>
      <c r="P57" s="107"/>
      <c r="Q57" s="107"/>
      <c r="R57" s="110">
        <f t="shared" si="4"/>
        <v>71.25</v>
      </c>
      <c r="S57" s="110"/>
      <c r="T57" s="110">
        <f t="shared" si="5"/>
        <v>0</v>
      </c>
      <c r="U57" s="110">
        <f t="shared" si="6"/>
        <v>71.25</v>
      </c>
      <c r="V57" s="110">
        <f t="shared" si="7"/>
        <v>71.25</v>
      </c>
      <c r="W57" s="112">
        <f t="shared" si="8"/>
        <v>142.5</v>
      </c>
      <c r="X57" s="107">
        <v>46</v>
      </c>
      <c r="Y57" s="107" t="s">
        <v>160</v>
      </c>
      <c r="Z57" s="107" t="s">
        <v>165</v>
      </c>
    </row>
    <row r="58" spans="1:26" s="98" customFormat="1" ht="11.25" x14ac:dyDescent="0.2">
      <c r="A58" s="107">
        <v>84</v>
      </c>
      <c r="B58" s="107" t="s">
        <v>148</v>
      </c>
      <c r="C58" s="108">
        <v>44449</v>
      </c>
      <c r="D58" s="107" t="s">
        <v>148</v>
      </c>
      <c r="E58" s="107" t="s">
        <v>72</v>
      </c>
      <c r="F58" s="107" t="s">
        <v>159</v>
      </c>
      <c r="G58" s="109">
        <v>4.2</v>
      </c>
      <c r="H58" s="109">
        <f t="shared" si="2"/>
        <v>352.8</v>
      </c>
      <c r="I58" s="109"/>
      <c r="J58" s="109"/>
      <c r="K58" s="110">
        <f t="shared" si="3"/>
        <v>0</v>
      </c>
      <c r="L58" s="107"/>
      <c r="M58" s="109"/>
      <c r="N58" s="109"/>
      <c r="O58" s="109"/>
      <c r="P58" s="107"/>
      <c r="Q58" s="107"/>
      <c r="R58" s="110">
        <f t="shared" si="4"/>
        <v>0</v>
      </c>
      <c r="S58" s="110"/>
      <c r="T58" s="110">
        <f t="shared" si="5"/>
        <v>0</v>
      </c>
      <c r="U58" s="110">
        <f t="shared" si="6"/>
        <v>0</v>
      </c>
      <c r="V58" s="110">
        <f t="shared" si="7"/>
        <v>0</v>
      </c>
      <c r="W58" s="112">
        <f t="shared" si="8"/>
        <v>0</v>
      </c>
      <c r="X58" s="107">
        <v>46</v>
      </c>
      <c r="Y58" s="107" t="s">
        <v>160</v>
      </c>
      <c r="Z58" s="107" t="s">
        <v>164</v>
      </c>
    </row>
    <row r="59" spans="1:26" s="98" customFormat="1" ht="11.25" x14ac:dyDescent="0.2">
      <c r="A59" s="107">
        <v>96</v>
      </c>
      <c r="B59" s="107" t="s">
        <v>148</v>
      </c>
      <c r="C59" s="108">
        <v>44449</v>
      </c>
      <c r="D59" s="107" t="s">
        <v>148</v>
      </c>
      <c r="E59" s="107" t="s">
        <v>70</v>
      </c>
      <c r="F59" s="107" t="s">
        <v>159</v>
      </c>
      <c r="G59" s="109">
        <v>4.2</v>
      </c>
      <c r="H59" s="109">
        <f t="shared" si="2"/>
        <v>403.20000000000005</v>
      </c>
      <c r="I59" s="109"/>
      <c r="J59" s="109"/>
      <c r="K59" s="110">
        <f t="shared" si="3"/>
        <v>0</v>
      </c>
      <c r="L59" s="107"/>
      <c r="M59" s="109"/>
      <c r="N59" s="109"/>
      <c r="O59" s="109"/>
      <c r="P59" s="107"/>
      <c r="Q59" s="107"/>
      <c r="R59" s="110">
        <f t="shared" si="4"/>
        <v>0</v>
      </c>
      <c r="S59" s="110"/>
      <c r="T59" s="110">
        <f t="shared" si="5"/>
        <v>0</v>
      </c>
      <c r="U59" s="110">
        <f t="shared" si="6"/>
        <v>0</v>
      </c>
      <c r="V59" s="110">
        <f t="shared" si="7"/>
        <v>0</v>
      </c>
      <c r="W59" s="112">
        <f t="shared" si="8"/>
        <v>0</v>
      </c>
      <c r="X59" s="107">
        <v>46</v>
      </c>
      <c r="Y59" s="107" t="s">
        <v>160</v>
      </c>
      <c r="Z59" s="107" t="s">
        <v>169</v>
      </c>
    </row>
    <row r="60" spans="1:26" s="98" customFormat="1" ht="11.25" x14ac:dyDescent="0.2">
      <c r="A60" s="107">
        <v>900</v>
      </c>
      <c r="B60" s="107" t="s">
        <v>149</v>
      </c>
      <c r="C60" s="108">
        <v>44450</v>
      </c>
      <c r="D60" s="107" t="s">
        <v>55</v>
      </c>
      <c r="E60" s="107" t="s">
        <v>72</v>
      </c>
      <c r="F60" s="107" t="s">
        <v>75</v>
      </c>
      <c r="G60" s="109">
        <v>4.3</v>
      </c>
      <c r="H60" s="109">
        <f t="shared" si="2"/>
        <v>3870</v>
      </c>
      <c r="I60" s="109">
        <v>71.25</v>
      </c>
      <c r="J60" s="109"/>
      <c r="K60" s="110">
        <f t="shared" si="3"/>
        <v>71.25</v>
      </c>
      <c r="L60" s="107"/>
      <c r="M60" s="109"/>
      <c r="N60" s="109">
        <v>50</v>
      </c>
      <c r="O60" s="109"/>
      <c r="P60" s="107"/>
      <c r="Q60" s="107"/>
      <c r="R60" s="110">
        <f t="shared" si="4"/>
        <v>121.25</v>
      </c>
      <c r="S60" s="110"/>
      <c r="T60" s="110">
        <f t="shared" si="5"/>
        <v>0</v>
      </c>
      <c r="U60" s="110">
        <f t="shared" si="6"/>
        <v>121.25</v>
      </c>
      <c r="V60" s="110">
        <f t="shared" si="7"/>
        <v>71.25</v>
      </c>
      <c r="W60" s="112">
        <f t="shared" si="8"/>
        <v>192.5</v>
      </c>
      <c r="X60" s="107">
        <v>43</v>
      </c>
      <c r="Y60" s="107" t="s">
        <v>160</v>
      </c>
      <c r="Z60" s="107" t="s">
        <v>168</v>
      </c>
    </row>
    <row r="61" spans="1:26" s="98" customFormat="1" ht="11.25" x14ac:dyDescent="0.2">
      <c r="A61" s="107">
        <v>700</v>
      </c>
      <c r="B61" s="107" t="s">
        <v>150</v>
      </c>
      <c r="C61" s="108">
        <v>44450</v>
      </c>
      <c r="D61" s="107" t="s">
        <v>69</v>
      </c>
      <c r="E61" s="107" t="s">
        <v>72</v>
      </c>
      <c r="F61" s="107" t="s">
        <v>75</v>
      </c>
      <c r="G61" s="109">
        <v>4.5</v>
      </c>
      <c r="H61" s="109">
        <f t="shared" si="2"/>
        <v>3150</v>
      </c>
      <c r="I61" s="109">
        <v>71.25</v>
      </c>
      <c r="J61" s="109"/>
      <c r="K61" s="110">
        <f t="shared" si="3"/>
        <v>71.25</v>
      </c>
      <c r="L61" s="107"/>
      <c r="M61" s="109"/>
      <c r="N61" s="109"/>
      <c r="O61" s="109"/>
      <c r="P61" s="107"/>
      <c r="Q61" s="107"/>
      <c r="R61" s="110">
        <f t="shared" si="4"/>
        <v>71.25</v>
      </c>
      <c r="S61" s="110"/>
      <c r="T61" s="110">
        <f t="shared" si="5"/>
        <v>0</v>
      </c>
      <c r="U61" s="110">
        <f t="shared" si="6"/>
        <v>71.25</v>
      </c>
      <c r="V61" s="110">
        <f t="shared" si="7"/>
        <v>71.25</v>
      </c>
      <c r="W61" s="112">
        <f t="shared" si="8"/>
        <v>142.5</v>
      </c>
      <c r="X61" s="107">
        <v>43</v>
      </c>
      <c r="Y61" s="107" t="s">
        <v>160</v>
      </c>
      <c r="Z61" s="107" t="s">
        <v>168</v>
      </c>
    </row>
    <row r="62" spans="1:26" s="98" customFormat="1" ht="11.25" x14ac:dyDescent="0.2">
      <c r="A62" s="107">
        <v>0</v>
      </c>
      <c r="B62" s="107" t="s">
        <v>151</v>
      </c>
      <c r="C62" s="108">
        <v>44450</v>
      </c>
      <c r="D62" s="107" t="s">
        <v>69</v>
      </c>
      <c r="E62" s="107" t="s">
        <v>72</v>
      </c>
      <c r="F62" s="107" t="s">
        <v>75</v>
      </c>
      <c r="G62" s="109">
        <v>4.3</v>
      </c>
      <c r="H62" s="109">
        <f t="shared" si="2"/>
        <v>0</v>
      </c>
      <c r="I62" s="109">
        <v>71.25</v>
      </c>
      <c r="J62" s="109"/>
      <c r="K62" s="110">
        <f t="shared" si="3"/>
        <v>71.25</v>
      </c>
      <c r="L62" s="107"/>
      <c r="M62" s="109"/>
      <c r="N62" s="109">
        <v>50</v>
      </c>
      <c r="O62" s="109"/>
      <c r="P62" s="107"/>
      <c r="Q62" s="107"/>
      <c r="R62" s="110">
        <f t="shared" si="4"/>
        <v>121.25</v>
      </c>
      <c r="S62" s="110"/>
      <c r="T62" s="110">
        <f t="shared" si="5"/>
        <v>0</v>
      </c>
      <c r="U62" s="110">
        <f t="shared" si="6"/>
        <v>121.25</v>
      </c>
      <c r="V62" s="110">
        <f t="shared" si="7"/>
        <v>71.25</v>
      </c>
      <c r="W62" s="112">
        <f t="shared" si="8"/>
        <v>192.5</v>
      </c>
      <c r="X62" s="107">
        <v>43</v>
      </c>
      <c r="Y62" s="107" t="s">
        <v>160</v>
      </c>
      <c r="Z62" s="107" t="s">
        <v>168</v>
      </c>
    </row>
    <row r="63" spans="1:26" s="98" customFormat="1" ht="11.25" x14ac:dyDescent="0.2">
      <c r="A63" s="107">
        <v>750</v>
      </c>
      <c r="B63" s="107" t="s">
        <v>152</v>
      </c>
      <c r="C63" s="108">
        <v>44450</v>
      </c>
      <c r="D63" s="107" t="s">
        <v>63</v>
      </c>
      <c r="E63" s="107" t="s">
        <v>72</v>
      </c>
      <c r="F63" s="107" t="s">
        <v>75</v>
      </c>
      <c r="G63" s="109">
        <v>4.5</v>
      </c>
      <c r="H63" s="109">
        <f t="shared" si="2"/>
        <v>3375</v>
      </c>
      <c r="I63" s="109">
        <v>71.25</v>
      </c>
      <c r="J63" s="109"/>
      <c r="K63" s="110">
        <f t="shared" si="3"/>
        <v>71.25</v>
      </c>
      <c r="L63" s="107"/>
      <c r="M63" s="109"/>
      <c r="N63" s="109">
        <v>55</v>
      </c>
      <c r="O63" s="109"/>
      <c r="P63" s="107"/>
      <c r="Q63" s="107"/>
      <c r="R63" s="110">
        <f t="shared" si="4"/>
        <v>126.25</v>
      </c>
      <c r="S63" s="110"/>
      <c r="T63" s="110">
        <f t="shared" si="5"/>
        <v>0</v>
      </c>
      <c r="U63" s="110">
        <f t="shared" si="6"/>
        <v>126.25</v>
      </c>
      <c r="V63" s="110">
        <f t="shared" si="7"/>
        <v>71.25</v>
      </c>
      <c r="W63" s="112">
        <f t="shared" si="8"/>
        <v>197.5</v>
      </c>
      <c r="X63" s="107">
        <v>43</v>
      </c>
      <c r="Y63" s="107" t="s">
        <v>160</v>
      </c>
      <c r="Z63" s="107" t="s">
        <v>168</v>
      </c>
    </row>
    <row r="64" spans="1:26" s="98" customFormat="1" ht="11.25" x14ac:dyDescent="0.2">
      <c r="A64" s="107">
        <v>1694</v>
      </c>
      <c r="B64" s="107" t="s">
        <v>41</v>
      </c>
      <c r="C64" s="108">
        <v>44450</v>
      </c>
      <c r="D64" s="107" t="s">
        <v>157</v>
      </c>
      <c r="E64" s="107" t="s">
        <v>70</v>
      </c>
      <c r="F64" s="107" t="s">
        <v>75</v>
      </c>
      <c r="G64" s="109">
        <v>4.3</v>
      </c>
      <c r="H64" s="109">
        <f t="shared" si="2"/>
        <v>7284.2</v>
      </c>
      <c r="I64" s="109"/>
      <c r="J64" s="109">
        <v>71.25</v>
      </c>
      <c r="K64" s="110">
        <f t="shared" si="3"/>
        <v>71.25</v>
      </c>
      <c r="L64" s="107"/>
      <c r="M64" s="109"/>
      <c r="N64" s="109"/>
      <c r="O64" s="109">
        <v>45.92</v>
      </c>
      <c r="P64" s="107"/>
      <c r="Q64" s="107"/>
      <c r="R64" s="110">
        <f t="shared" si="4"/>
        <v>117.17</v>
      </c>
      <c r="S64" s="110"/>
      <c r="T64" s="110">
        <f t="shared" si="5"/>
        <v>0</v>
      </c>
      <c r="U64" s="110">
        <f t="shared" si="6"/>
        <v>117.17</v>
      </c>
      <c r="V64" s="110">
        <f t="shared" si="7"/>
        <v>71.25</v>
      </c>
      <c r="W64" s="112">
        <f t="shared" si="8"/>
        <v>188.42000000000002</v>
      </c>
      <c r="X64" s="107">
        <v>43</v>
      </c>
      <c r="Y64" s="107" t="s">
        <v>160</v>
      </c>
      <c r="Z64" s="107" t="s">
        <v>170</v>
      </c>
    </row>
    <row r="65" spans="1:26" s="98" customFormat="1" ht="11.25" x14ac:dyDescent="0.2">
      <c r="A65" s="107">
        <v>700</v>
      </c>
      <c r="B65" s="107" t="s">
        <v>153</v>
      </c>
      <c r="C65" s="108">
        <v>44450</v>
      </c>
      <c r="D65" s="107" t="s">
        <v>56</v>
      </c>
      <c r="E65" s="107" t="s">
        <v>70</v>
      </c>
      <c r="F65" s="107" t="s">
        <v>75</v>
      </c>
      <c r="G65" s="109">
        <v>4.4000000000000004</v>
      </c>
      <c r="H65" s="109">
        <f t="shared" si="2"/>
        <v>3080.0000000000005</v>
      </c>
      <c r="I65" s="109"/>
      <c r="J65" s="109">
        <v>71.25</v>
      </c>
      <c r="K65" s="110">
        <f t="shared" si="3"/>
        <v>71.25</v>
      </c>
      <c r="L65" s="107"/>
      <c r="M65" s="109"/>
      <c r="N65" s="109"/>
      <c r="O65" s="109">
        <v>45.92</v>
      </c>
      <c r="P65" s="107"/>
      <c r="Q65" s="107"/>
      <c r="R65" s="110">
        <f t="shared" si="4"/>
        <v>117.17</v>
      </c>
      <c r="S65" s="110"/>
      <c r="T65" s="110">
        <f t="shared" si="5"/>
        <v>0</v>
      </c>
      <c r="U65" s="110">
        <f t="shared" si="6"/>
        <v>117.17</v>
      </c>
      <c r="V65" s="110">
        <f t="shared" si="7"/>
        <v>71.25</v>
      </c>
      <c r="W65" s="112">
        <f t="shared" si="8"/>
        <v>188.42000000000002</v>
      </c>
      <c r="X65" s="107">
        <v>43</v>
      </c>
      <c r="Y65" s="107" t="s">
        <v>160</v>
      </c>
      <c r="Z65" s="107" t="s">
        <v>170</v>
      </c>
    </row>
    <row r="66" spans="1:26" s="98" customFormat="1" ht="11.25" x14ac:dyDescent="0.2">
      <c r="A66" s="107">
        <v>849</v>
      </c>
      <c r="B66" s="107" t="s">
        <v>154</v>
      </c>
      <c r="C66" s="108">
        <v>44450</v>
      </c>
      <c r="D66" s="107" t="s">
        <v>56</v>
      </c>
      <c r="E66" s="107" t="s">
        <v>70</v>
      </c>
      <c r="F66" s="107" t="s">
        <v>75</v>
      </c>
      <c r="G66" s="109">
        <v>4.3</v>
      </c>
      <c r="H66" s="109">
        <f t="shared" si="2"/>
        <v>3650.7</v>
      </c>
      <c r="I66" s="109"/>
      <c r="J66" s="109">
        <v>71.25</v>
      </c>
      <c r="K66" s="110">
        <f t="shared" si="3"/>
        <v>71.25</v>
      </c>
      <c r="L66" s="107"/>
      <c r="M66" s="109"/>
      <c r="N66" s="109"/>
      <c r="O66" s="109">
        <v>45.92</v>
      </c>
      <c r="P66" s="107"/>
      <c r="Q66" s="107"/>
      <c r="R66" s="110">
        <f t="shared" si="4"/>
        <v>117.17</v>
      </c>
      <c r="S66" s="110"/>
      <c r="T66" s="110">
        <f t="shared" si="5"/>
        <v>0</v>
      </c>
      <c r="U66" s="110">
        <f t="shared" si="6"/>
        <v>117.17</v>
      </c>
      <c r="V66" s="110">
        <f t="shared" si="7"/>
        <v>71.25</v>
      </c>
      <c r="W66" s="112">
        <f t="shared" si="8"/>
        <v>188.42000000000002</v>
      </c>
      <c r="X66" s="107">
        <v>43</v>
      </c>
      <c r="Y66" s="107" t="s">
        <v>160</v>
      </c>
      <c r="Z66" s="107" t="s">
        <v>170</v>
      </c>
    </row>
    <row r="67" spans="1:26" s="98" customFormat="1" ht="11.25" x14ac:dyDescent="0.2">
      <c r="A67" s="107">
        <v>0</v>
      </c>
      <c r="B67" s="107" t="s">
        <v>151</v>
      </c>
      <c r="C67" s="108">
        <v>44450</v>
      </c>
      <c r="D67" s="107" t="s">
        <v>69</v>
      </c>
      <c r="E67" s="107" t="s">
        <v>70</v>
      </c>
      <c r="F67" s="107" t="s">
        <v>75</v>
      </c>
      <c r="G67" s="109">
        <v>4.3</v>
      </c>
      <c r="H67" s="109">
        <f t="shared" si="2"/>
        <v>0</v>
      </c>
      <c r="I67" s="109"/>
      <c r="J67" s="109"/>
      <c r="K67" s="110">
        <f t="shared" si="3"/>
        <v>0</v>
      </c>
      <c r="L67" s="107"/>
      <c r="M67" s="109"/>
      <c r="N67" s="109"/>
      <c r="O67" s="109"/>
      <c r="P67" s="107"/>
      <c r="Q67" s="107"/>
      <c r="R67" s="110">
        <f t="shared" si="4"/>
        <v>0</v>
      </c>
      <c r="S67" s="110"/>
      <c r="T67" s="110">
        <f t="shared" si="5"/>
        <v>0</v>
      </c>
      <c r="U67" s="110">
        <f t="shared" si="6"/>
        <v>0</v>
      </c>
      <c r="V67" s="110">
        <f t="shared" si="7"/>
        <v>0</v>
      </c>
      <c r="W67" s="112">
        <f t="shared" si="8"/>
        <v>0</v>
      </c>
      <c r="X67" s="107">
        <v>43</v>
      </c>
      <c r="Y67" s="107" t="s">
        <v>160</v>
      </c>
      <c r="Z67" s="107" t="s">
        <v>170</v>
      </c>
    </row>
    <row r="68" spans="1:26" s="98" customFormat="1" ht="11.25" x14ac:dyDescent="0.2">
      <c r="A68" s="107">
        <v>371</v>
      </c>
      <c r="B68" s="107" t="s">
        <v>51</v>
      </c>
      <c r="C68" s="108">
        <v>44450</v>
      </c>
      <c r="D68" s="107" t="s">
        <v>67</v>
      </c>
      <c r="E68" s="107" t="s">
        <v>70</v>
      </c>
      <c r="F68" s="107" t="s">
        <v>75</v>
      </c>
      <c r="G68" s="109">
        <v>4.3</v>
      </c>
      <c r="H68" s="109">
        <f t="shared" si="2"/>
        <v>1595.3</v>
      </c>
      <c r="I68" s="109"/>
      <c r="J68" s="109">
        <v>71.25</v>
      </c>
      <c r="K68" s="110">
        <f t="shared" si="3"/>
        <v>71.25</v>
      </c>
      <c r="L68" s="107"/>
      <c r="M68" s="109"/>
      <c r="N68" s="109"/>
      <c r="O68" s="109">
        <v>45.92</v>
      </c>
      <c r="P68" s="107"/>
      <c r="Q68" s="107"/>
      <c r="R68" s="110">
        <f t="shared" si="4"/>
        <v>117.17</v>
      </c>
      <c r="S68" s="110"/>
      <c r="T68" s="110">
        <f t="shared" si="5"/>
        <v>0</v>
      </c>
      <c r="U68" s="110">
        <f t="shared" si="6"/>
        <v>117.17</v>
      </c>
      <c r="V68" s="110">
        <f t="shared" si="7"/>
        <v>71.25</v>
      </c>
      <c r="W68" s="112">
        <f t="shared" si="8"/>
        <v>188.42000000000002</v>
      </c>
      <c r="X68" s="107">
        <v>43</v>
      </c>
      <c r="Y68" s="107" t="s">
        <v>160</v>
      </c>
      <c r="Z68" s="107" t="s">
        <v>170</v>
      </c>
    </row>
    <row r="69" spans="1:26" s="98" customFormat="1" ht="11.25" x14ac:dyDescent="0.2">
      <c r="A69" s="107">
        <v>500</v>
      </c>
      <c r="B69" s="107" t="s">
        <v>51</v>
      </c>
      <c r="C69" s="108">
        <v>44450</v>
      </c>
      <c r="D69" s="107" t="s">
        <v>67</v>
      </c>
      <c r="E69" s="107" t="s">
        <v>72</v>
      </c>
      <c r="F69" s="107" t="s">
        <v>75</v>
      </c>
      <c r="G69" s="109">
        <v>4.3</v>
      </c>
      <c r="H69" s="109">
        <f t="shared" si="2"/>
        <v>2150</v>
      </c>
      <c r="I69" s="109"/>
      <c r="J69" s="109"/>
      <c r="K69" s="110">
        <f t="shared" si="3"/>
        <v>0</v>
      </c>
      <c r="L69" s="107"/>
      <c r="M69" s="109"/>
      <c r="N69" s="109"/>
      <c r="O69" s="109"/>
      <c r="P69" s="107"/>
      <c r="Q69" s="107"/>
      <c r="R69" s="110">
        <f t="shared" si="4"/>
        <v>0</v>
      </c>
      <c r="S69" s="110"/>
      <c r="T69" s="110">
        <f t="shared" si="5"/>
        <v>0</v>
      </c>
      <c r="U69" s="110">
        <f t="shared" si="6"/>
        <v>0</v>
      </c>
      <c r="V69" s="110">
        <f t="shared" si="7"/>
        <v>0</v>
      </c>
      <c r="W69" s="112">
        <f t="shared" si="8"/>
        <v>0</v>
      </c>
      <c r="X69" s="107">
        <v>43</v>
      </c>
      <c r="Y69" s="107" t="s">
        <v>160</v>
      </c>
      <c r="Z69" s="107" t="s">
        <v>170</v>
      </c>
    </row>
    <row r="70" spans="1:26" x14ac:dyDescent="0.25">
      <c r="A70" s="111">
        <f>SUBTOTAL(9,A12:A69)</f>
        <v>28439</v>
      </c>
      <c r="B70" s="95"/>
      <c r="C70" s="95"/>
      <c r="D70" s="95"/>
      <c r="E70" s="95"/>
      <c r="F70" s="95"/>
      <c r="G70" s="103">
        <f>+H70/A70</f>
        <v>4.4434333134076445</v>
      </c>
      <c r="H70" s="106">
        <f>SUBTOTAL(9,H12:H69)</f>
        <v>126366.8</v>
      </c>
      <c r="I70" s="106">
        <f t="shared" ref="I70:W70" si="9">SUBTOTAL(9,I12:I69)</f>
        <v>1425</v>
      </c>
      <c r="J70" s="106">
        <f t="shared" si="9"/>
        <v>1567.5</v>
      </c>
      <c r="K70" s="106">
        <f t="shared" si="9"/>
        <v>2992.5</v>
      </c>
      <c r="L70" s="106">
        <f t="shared" si="9"/>
        <v>0</v>
      </c>
      <c r="M70" s="106">
        <f t="shared" si="9"/>
        <v>0</v>
      </c>
      <c r="N70" s="106">
        <f t="shared" si="9"/>
        <v>785</v>
      </c>
      <c r="O70" s="106">
        <f t="shared" si="9"/>
        <v>516.32000000000005</v>
      </c>
      <c r="P70" s="106">
        <f t="shared" si="9"/>
        <v>0</v>
      </c>
      <c r="Q70" s="106">
        <f t="shared" si="9"/>
        <v>0</v>
      </c>
      <c r="R70" s="106">
        <f t="shared" si="9"/>
        <v>4293.8200000000006</v>
      </c>
      <c r="S70" s="106">
        <f t="shared" si="9"/>
        <v>0</v>
      </c>
      <c r="T70" s="106">
        <f t="shared" si="9"/>
        <v>0</v>
      </c>
      <c r="U70" s="106">
        <f t="shared" si="9"/>
        <v>4293.8200000000006</v>
      </c>
      <c r="V70" s="106">
        <f t="shared" si="9"/>
        <v>2992.5</v>
      </c>
      <c r="W70" s="106">
        <f t="shared" si="9"/>
        <v>7286.3200000000006</v>
      </c>
      <c r="X70" s="95"/>
      <c r="Y70" s="95"/>
      <c r="Z70" s="95"/>
    </row>
    <row r="71" spans="1:26" x14ac:dyDescent="0.25">
      <c r="A71" s="95"/>
      <c r="B71" s="95"/>
      <c r="C71" s="95"/>
      <c r="D71" s="95"/>
      <c r="E71" s="95"/>
      <c r="F71" s="95"/>
      <c r="G71" s="103"/>
      <c r="H71" s="95"/>
      <c r="I71" s="95"/>
      <c r="J71" s="95"/>
      <c r="K71" s="95"/>
      <c r="L71" s="95"/>
      <c r="M71" s="103"/>
      <c r="N71" s="95"/>
      <c r="O71" s="95"/>
      <c r="P71" s="95"/>
      <c r="Q71" s="95"/>
      <c r="R71" s="95"/>
      <c r="S71" s="104"/>
      <c r="T71" s="95"/>
      <c r="U71" s="95"/>
      <c r="V71" s="95"/>
      <c r="W71" s="105"/>
      <c r="X71" s="95"/>
      <c r="Y71" s="95"/>
      <c r="Z71" s="95"/>
    </row>
    <row r="72" spans="1:26" x14ac:dyDescent="0.25">
      <c r="A72" s="95"/>
      <c r="B72" s="95"/>
      <c r="C72" s="95"/>
      <c r="D72" s="95"/>
      <c r="E72" s="95"/>
      <c r="F72" s="95"/>
      <c r="G72" s="103"/>
      <c r="H72" s="95"/>
      <c r="I72" s="95">
        <f>COUNT(I12:I69)</f>
        <v>20</v>
      </c>
      <c r="J72" s="95">
        <f>COUNT(J12:J69)</f>
        <v>22</v>
      </c>
      <c r="K72" s="95"/>
      <c r="L72" s="95"/>
      <c r="M72" s="103"/>
      <c r="N72" s="95">
        <f t="shared" ref="N72:O72" si="10">COUNT(N12:N69)</f>
        <v>15</v>
      </c>
      <c r="O72" s="95">
        <f t="shared" si="10"/>
        <v>11</v>
      </c>
      <c r="P72" s="95"/>
      <c r="Q72" s="95"/>
      <c r="R72" s="95"/>
      <c r="S72" s="104"/>
      <c r="T72" s="95"/>
      <c r="U72" s="95"/>
      <c r="V72" s="95"/>
      <c r="W72" s="105"/>
      <c r="X72" s="95"/>
      <c r="Y72" s="95"/>
      <c r="Z72" s="95"/>
    </row>
    <row r="73" spans="1:26" x14ac:dyDescent="0.25">
      <c r="A73" s="95"/>
      <c r="B73" s="95"/>
      <c r="C73" s="95"/>
      <c r="D73" s="95"/>
      <c r="E73" s="95"/>
      <c r="F73" s="95"/>
      <c r="G73" s="103"/>
      <c r="H73" s="95"/>
      <c r="I73" s="95"/>
      <c r="J73" s="95"/>
      <c r="K73" s="95"/>
      <c r="L73" s="95"/>
      <c r="M73" s="103"/>
      <c r="N73" s="95"/>
      <c r="O73" s="95"/>
      <c r="P73" s="95"/>
      <c r="Q73" s="95"/>
      <c r="R73" s="95"/>
      <c r="S73" s="104"/>
      <c r="T73" s="95"/>
      <c r="U73" s="95"/>
      <c r="V73" s="95"/>
      <c r="W73" s="105"/>
      <c r="X73" s="95"/>
      <c r="Y73" s="95"/>
      <c r="Z73" s="95"/>
    </row>
    <row r="74" spans="1:26" x14ac:dyDescent="0.25">
      <c r="A74" s="95"/>
      <c r="B74" s="95"/>
      <c r="C74" s="95"/>
      <c r="D74" s="95"/>
      <c r="E74" s="95"/>
      <c r="F74" s="95"/>
      <c r="G74" s="103"/>
      <c r="H74" s="95"/>
      <c r="I74" s="95"/>
      <c r="J74" s="95"/>
      <c r="K74" s="95"/>
      <c r="L74" s="95"/>
      <c r="M74" s="103"/>
      <c r="N74" s="95"/>
      <c r="O74" s="95"/>
      <c r="P74" s="95"/>
      <c r="Q74" s="95"/>
      <c r="R74" s="95"/>
      <c r="S74" s="104"/>
      <c r="T74" s="95"/>
      <c r="U74" s="95"/>
      <c r="V74" s="95"/>
      <c r="W74" s="105"/>
      <c r="X74" s="95"/>
      <c r="Y74" s="95"/>
      <c r="Z74" s="95"/>
    </row>
    <row r="75" spans="1:26" x14ac:dyDescent="0.25">
      <c r="A75" s="95"/>
      <c r="B75" s="95"/>
      <c r="C75" s="95"/>
      <c r="D75" s="95"/>
      <c r="E75" s="95"/>
      <c r="F75" s="95"/>
      <c r="G75" s="103"/>
      <c r="H75" s="95"/>
      <c r="I75" s="95"/>
      <c r="J75" s="95"/>
      <c r="K75" s="95"/>
      <c r="L75" s="95"/>
      <c r="M75" s="103"/>
      <c r="N75" s="95"/>
      <c r="O75" s="95"/>
      <c r="P75" s="95"/>
      <c r="Q75" s="95"/>
      <c r="R75" s="95"/>
      <c r="S75" s="104"/>
      <c r="T75" s="95"/>
      <c r="U75" s="95"/>
      <c r="V75" s="95"/>
      <c r="W75" s="105"/>
      <c r="X75" s="95"/>
      <c r="Y75" s="95"/>
      <c r="Z75" s="95"/>
    </row>
    <row r="76" spans="1:26" x14ac:dyDescent="0.25">
      <c r="A76" s="95"/>
      <c r="B76" s="95"/>
      <c r="C76" s="95"/>
      <c r="D76" s="95"/>
      <c r="E76" s="95"/>
      <c r="F76" s="95"/>
      <c r="G76" s="103"/>
      <c r="H76" s="95"/>
      <c r="I76" s="95"/>
      <c r="J76" s="95"/>
      <c r="K76" s="95"/>
      <c r="L76" s="95"/>
      <c r="M76" s="103"/>
      <c r="N76" s="95"/>
      <c r="O76" s="95"/>
      <c r="P76" s="95"/>
      <c r="Q76" s="95"/>
      <c r="R76" s="95"/>
      <c r="S76" s="104"/>
      <c r="T76" s="95"/>
      <c r="U76" s="95"/>
      <c r="V76" s="95"/>
      <c r="W76" s="105"/>
      <c r="X76" s="95"/>
      <c r="Y76" s="95"/>
      <c r="Z76" s="95"/>
    </row>
    <row r="77" spans="1:26" x14ac:dyDescent="0.25">
      <c r="A77" s="95"/>
      <c r="B77" s="95"/>
      <c r="C77" s="95"/>
      <c r="D77" s="95"/>
      <c r="E77" s="95"/>
      <c r="F77" s="95"/>
      <c r="G77" s="103"/>
      <c r="H77" s="95"/>
      <c r="I77" s="95"/>
      <c r="J77" s="95"/>
      <c r="K77" s="95"/>
      <c r="L77" s="95"/>
      <c r="M77" s="103"/>
      <c r="N77" s="95"/>
      <c r="O77" s="95"/>
      <c r="P77" s="95"/>
      <c r="Q77" s="95"/>
      <c r="R77" s="95"/>
      <c r="S77" s="104"/>
      <c r="T77" s="95"/>
      <c r="U77" s="95"/>
      <c r="V77" s="95"/>
      <c r="W77" s="105"/>
      <c r="X77" s="95"/>
      <c r="Y77" s="95"/>
      <c r="Z77" s="95"/>
    </row>
    <row r="78" spans="1:26" x14ac:dyDescent="0.25">
      <c r="A78" s="95"/>
      <c r="B78" s="95"/>
      <c r="C78" s="95"/>
      <c r="D78" s="95"/>
      <c r="E78" s="95"/>
      <c r="F78" s="95"/>
      <c r="G78" s="103"/>
      <c r="H78" s="95"/>
      <c r="I78" s="95"/>
      <c r="J78" s="95"/>
      <c r="K78" s="95"/>
      <c r="L78" s="95"/>
      <c r="M78" s="103"/>
      <c r="N78" s="95"/>
      <c r="O78" s="95"/>
      <c r="P78" s="95"/>
      <c r="Q78" s="95"/>
      <c r="R78" s="95"/>
      <c r="S78" s="104"/>
      <c r="T78" s="95"/>
      <c r="U78" s="95"/>
      <c r="V78" s="95"/>
      <c r="W78" s="105"/>
      <c r="X78" s="95"/>
      <c r="Y78" s="95"/>
      <c r="Z78" s="95"/>
    </row>
    <row r="79" spans="1:26" x14ac:dyDescent="0.25">
      <c r="A79" s="95"/>
      <c r="B79" s="95"/>
      <c r="C79" s="95"/>
      <c r="D79" s="95"/>
      <c r="E79" s="95"/>
      <c r="F79" s="95"/>
      <c r="G79" s="103"/>
      <c r="H79" s="95"/>
      <c r="I79" s="95"/>
      <c r="J79" s="95"/>
      <c r="K79" s="95"/>
      <c r="L79" s="95"/>
      <c r="M79" s="103"/>
      <c r="N79" s="95"/>
      <c r="O79" s="95"/>
      <c r="P79" s="95"/>
      <c r="Q79" s="95"/>
      <c r="R79" s="95"/>
      <c r="S79" s="104"/>
      <c r="T79" s="95"/>
      <c r="U79" s="95"/>
      <c r="V79" s="95"/>
      <c r="W79" s="105"/>
      <c r="X79" s="95"/>
      <c r="Y79" s="95"/>
      <c r="Z79" s="95"/>
    </row>
    <row r="80" spans="1:26" x14ac:dyDescent="0.25">
      <c r="A80" s="95"/>
      <c r="B80" s="95"/>
      <c r="C80" s="95"/>
      <c r="D80" s="95"/>
      <c r="E80" s="95"/>
      <c r="F80" s="95"/>
      <c r="G80" s="103"/>
      <c r="H80" s="95"/>
      <c r="I80" s="95"/>
      <c r="J80" s="95"/>
      <c r="K80" s="95"/>
      <c r="L80" s="95"/>
      <c r="M80" s="103"/>
      <c r="N80" s="95"/>
      <c r="O80" s="95"/>
      <c r="P80" s="95"/>
      <c r="Q80" s="95"/>
      <c r="R80" s="95"/>
      <c r="S80" s="104"/>
      <c r="T80" s="95"/>
      <c r="U80" s="95"/>
      <c r="V80" s="95"/>
      <c r="W80" s="105"/>
      <c r="X80" s="95"/>
      <c r="Y80" s="95"/>
      <c r="Z80" s="95"/>
    </row>
    <row r="81" spans="1:26" x14ac:dyDescent="0.25">
      <c r="A81" s="95"/>
      <c r="B81" s="95"/>
      <c r="C81" s="95"/>
      <c r="D81" s="95"/>
      <c r="E81" s="95"/>
      <c r="F81" s="95"/>
      <c r="G81" s="103"/>
      <c r="H81" s="95"/>
      <c r="I81" s="95"/>
      <c r="J81" s="95"/>
      <c r="K81" s="95"/>
      <c r="L81" s="95"/>
      <c r="M81" s="103"/>
      <c r="N81" s="95"/>
      <c r="O81" s="95"/>
      <c r="P81" s="95"/>
      <c r="Q81" s="95"/>
      <c r="R81" s="95"/>
      <c r="S81" s="104"/>
      <c r="T81" s="95"/>
      <c r="U81" s="95"/>
      <c r="V81" s="95"/>
      <c r="W81" s="105"/>
      <c r="X81" s="95"/>
      <c r="Y81" s="95"/>
      <c r="Z81" s="95"/>
    </row>
    <row r="82" spans="1:26" x14ac:dyDescent="0.25">
      <c r="A82" s="95"/>
      <c r="B82" s="95"/>
      <c r="C82" s="95"/>
      <c r="D82" s="95"/>
      <c r="E82" s="95"/>
      <c r="F82" s="95"/>
      <c r="G82" s="103"/>
      <c r="H82" s="95"/>
      <c r="I82" s="95"/>
      <c r="J82" s="95"/>
      <c r="K82" s="95"/>
      <c r="L82" s="95"/>
      <c r="M82" s="103"/>
      <c r="N82" s="95"/>
      <c r="O82" s="95"/>
      <c r="P82" s="95"/>
      <c r="Q82" s="95"/>
      <c r="R82" s="95"/>
      <c r="S82" s="104"/>
      <c r="T82" s="95"/>
      <c r="U82" s="95"/>
      <c r="V82" s="95"/>
      <c r="W82" s="105"/>
      <c r="X82" s="95"/>
      <c r="Y82" s="95"/>
      <c r="Z82" s="95"/>
    </row>
    <row r="83" spans="1:26" x14ac:dyDescent="0.25">
      <c r="A83" s="95"/>
      <c r="B83" s="95"/>
      <c r="C83" s="95"/>
      <c r="D83" s="95"/>
      <c r="E83" s="95"/>
      <c r="F83" s="95"/>
      <c r="G83" s="103"/>
      <c r="H83" s="95"/>
      <c r="I83" s="95"/>
      <c r="J83" s="95"/>
      <c r="K83" s="95"/>
      <c r="L83" s="95"/>
      <c r="M83" s="103"/>
      <c r="N83" s="95"/>
      <c r="O83" s="95"/>
      <c r="P83" s="95"/>
      <c r="Q83" s="95"/>
      <c r="R83" s="95"/>
      <c r="S83" s="104"/>
      <c r="T83" s="95"/>
      <c r="U83" s="95"/>
      <c r="V83" s="95"/>
      <c r="W83" s="105"/>
      <c r="X83" s="95"/>
      <c r="Y83" s="95"/>
      <c r="Z83" s="95"/>
    </row>
    <row r="84" spans="1:26" x14ac:dyDescent="0.25">
      <c r="A84" s="95"/>
      <c r="B84" s="95"/>
      <c r="C84" s="95"/>
      <c r="D84" s="95"/>
      <c r="E84" s="95"/>
      <c r="F84" s="95"/>
      <c r="G84" s="103"/>
      <c r="H84" s="95"/>
      <c r="I84" s="95"/>
      <c r="J84" s="95"/>
      <c r="K84" s="95"/>
      <c r="L84" s="95"/>
      <c r="M84" s="103"/>
      <c r="N84" s="95"/>
      <c r="O84" s="95"/>
      <c r="P84" s="95"/>
      <c r="Q84" s="95"/>
      <c r="R84" s="95"/>
      <c r="S84" s="104"/>
      <c r="T84" s="95"/>
      <c r="U84" s="95"/>
      <c r="V84" s="95"/>
      <c r="W84" s="105"/>
      <c r="X84" s="95"/>
      <c r="Y84" s="95"/>
      <c r="Z84" s="95"/>
    </row>
    <row r="85" spans="1:26" x14ac:dyDescent="0.25">
      <c r="A85" s="95"/>
      <c r="B85" s="95"/>
      <c r="C85" s="95"/>
      <c r="D85" s="95"/>
      <c r="E85" s="95"/>
      <c r="F85" s="95"/>
      <c r="G85" s="103"/>
      <c r="H85" s="95"/>
      <c r="I85" s="95"/>
      <c r="J85" s="95"/>
      <c r="K85" s="95"/>
      <c r="L85" s="95"/>
      <c r="M85" s="103"/>
      <c r="N85" s="95"/>
      <c r="O85" s="95"/>
      <c r="P85" s="95"/>
      <c r="Q85" s="95"/>
      <c r="R85" s="95"/>
      <c r="S85" s="104"/>
      <c r="T85" s="95"/>
      <c r="U85" s="95"/>
      <c r="V85" s="95"/>
      <c r="W85" s="105"/>
      <c r="X85" s="95"/>
      <c r="Y85" s="95"/>
      <c r="Z85" s="95"/>
    </row>
    <row r="86" spans="1:26" x14ac:dyDescent="0.25">
      <c r="A86" s="95"/>
      <c r="B86" s="95"/>
      <c r="C86" s="95"/>
      <c r="D86" s="95"/>
      <c r="E86" s="95"/>
      <c r="F86" s="95"/>
      <c r="G86" s="103"/>
      <c r="H86" s="95"/>
      <c r="I86" s="95"/>
      <c r="J86" s="95"/>
      <c r="K86" s="95"/>
      <c r="L86" s="95"/>
      <c r="M86" s="103"/>
      <c r="N86" s="95"/>
      <c r="O86" s="95"/>
      <c r="P86" s="95"/>
      <c r="Q86" s="95"/>
      <c r="R86" s="95"/>
      <c r="S86" s="104"/>
      <c r="T86" s="95"/>
      <c r="U86" s="95"/>
      <c r="V86" s="95"/>
      <c r="W86" s="105"/>
      <c r="X86" s="95"/>
      <c r="Y86" s="95"/>
      <c r="Z86" s="95"/>
    </row>
    <row r="87" spans="1:26" x14ac:dyDescent="0.25">
      <c r="A87" s="95"/>
      <c r="B87" s="95"/>
      <c r="C87" s="95"/>
      <c r="D87" s="95"/>
      <c r="E87" s="95"/>
      <c r="F87" s="95"/>
      <c r="G87" s="103"/>
      <c r="H87" s="95"/>
      <c r="I87" s="95"/>
      <c r="J87" s="95"/>
      <c r="K87" s="95"/>
      <c r="L87" s="95"/>
      <c r="M87" s="103"/>
      <c r="N87" s="95"/>
      <c r="O87" s="95"/>
      <c r="P87" s="95"/>
      <c r="Q87" s="95"/>
      <c r="R87" s="95"/>
      <c r="S87" s="104"/>
      <c r="T87" s="95"/>
      <c r="U87" s="95"/>
      <c r="V87" s="95"/>
      <c r="W87" s="105"/>
      <c r="X87" s="95"/>
      <c r="Y87" s="95"/>
      <c r="Z87" s="95"/>
    </row>
    <row r="88" spans="1:26" x14ac:dyDescent="0.25">
      <c r="A88" s="95"/>
      <c r="B88" s="95"/>
      <c r="C88" s="95"/>
      <c r="D88" s="95"/>
      <c r="E88" s="95"/>
      <c r="F88" s="95"/>
      <c r="G88" s="103"/>
      <c r="H88" s="95"/>
      <c r="I88" s="95"/>
      <c r="J88" s="95"/>
      <c r="K88" s="95"/>
      <c r="L88" s="95"/>
      <c r="M88" s="103"/>
      <c r="N88" s="95"/>
      <c r="O88" s="95"/>
      <c r="P88" s="95"/>
      <c r="Q88" s="95"/>
      <c r="R88" s="95"/>
      <c r="S88" s="104"/>
      <c r="T88" s="95"/>
      <c r="U88" s="95"/>
      <c r="V88" s="95"/>
      <c r="W88" s="105"/>
      <c r="X88" s="95"/>
      <c r="Y88" s="95"/>
      <c r="Z88" s="95"/>
    </row>
    <row r="89" spans="1:26" x14ac:dyDescent="0.25">
      <c r="A89" s="95"/>
      <c r="B89" s="95"/>
      <c r="C89" s="95"/>
      <c r="D89" s="95"/>
      <c r="E89" s="95"/>
      <c r="F89" s="95"/>
      <c r="G89" s="103"/>
      <c r="H89" s="95"/>
      <c r="I89" s="95"/>
      <c r="J89" s="95"/>
      <c r="K89" s="95"/>
      <c r="L89" s="95"/>
      <c r="M89" s="103"/>
      <c r="N89" s="95"/>
      <c r="O89" s="95"/>
      <c r="P89" s="95"/>
      <c r="Q89" s="95"/>
      <c r="R89" s="95"/>
      <c r="S89" s="104"/>
      <c r="T89" s="95"/>
      <c r="U89" s="95"/>
      <c r="V89" s="95"/>
      <c r="W89" s="105"/>
      <c r="X89" s="95"/>
      <c r="Y89" s="95"/>
      <c r="Z89" s="95"/>
    </row>
    <row r="90" spans="1:26" x14ac:dyDescent="0.25">
      <c r="A90" s="95"/>
      <c r="B90" s="95"/>
      <c r="C90" s="95"/>
      <c r="D90" s="95"/>
      <c r="E90" s="95"/>
      <c r="F90" s="95"/>
      <c r="G90" s="103"/>
      <c r="H90" s="95"/>
      <c r="I90" s="95"/>
      <c r="J90" s="95"/>
      <c r="K90" s="95"/>
      <c r="L90" s="95"/>
      <c r="M90" s="103"/>
      <c r="N90" s="95"/>
      <c r="O90" s="95"/>
      <c r="P90" s="95"/>
      <c r="Q90" s="95"/>
      <c r="R90" s="95"/>
      <c r="S90" s="104"/>
      <c r="T90" s="95"/>
      <c r="U90" s="95"/>
      <c r="V90" s="95"/>
      <c r="W90" s="105"/>
      <c r="X90" s="95"/>
      <c r="Y90" s="95"/>
      <c r="Z90" s="95"/>
    </row>
    <row r="91" spans="1:26" x14ac:dyDescent="0.25">
      <c r="A91" s="95"/>
      <c r="B91" s="95"/>
      <c r="C91" s="95"/>
      <c r="D91" s="95"/>
      <c r="E91" s="95"/>
      <c r="F91" s="95"/>
      <c r="G91" s="103"/>
      <c r="H91" s="95"/>
      <c r="I91" s="95"/>
      <c r="J91" s="95"/>
      <c r="K91" s="95"/>
      <c r="L91" s="95"/>
      <c r="M91" s="103"/>
      <c r="N91" s="95"/>
      <c r="O91" s="95"/>
      <c r="P91" s="95"/>
      <c r="Q91" s="95"/>
      <c r="R91" s="95"/>
      <c r="S91" s="104"/>
      <c r="T91" s="95"/>
      <c r="U91" s="95"/>
      <c r="V91" s="95"/>
      <c r="W91" s="105"/>
      <c r="X91" s="95"/>
      <c r="Y91" s="95"/>
      <c r="Z91" s="95"/>
    </row>
    <row r="92" spans="1:26" x14ac:dyDescent="0.25">
      <c r="A92" s="95"/>
      <c r="B92" s="95"/>
      <c r="C92" s="95"/>
      <c r="D92" s="95"/>
      <c r="E92" s="95"/>
      <c r="F92" s="95"/>
      <c r="G92" s="103"/>
      <c r="H92" s="95"/>
      <c r="I92" s="95"/>
      <c r="J92" s="95"/>
      <c r="K92" s="95"/>
      <c r="L92" s="95"/>
      <c r="M92" s="103"/>
      <c r="N92" s="95"/>
      <c r="O92" s="95"/>
      <c r="P92" s="95"/>
      <c r="Q92" s="95"/>
      <c r="R92" s="95"/>
      <c r="S92" s="104"/>
      <c r="T92" s="95"/>
      <c r="U92" s="95"/>
      <c r="V92" s="95"/>
      <c r="W92" s="105"/>
      <c r="X92" s="95"/>
      <c r="Y92" s="95"/>
      <c r="Z92" s="95"/>
    </row>
    <row r="93" spans="1:26" x14ac:dyDescent="0.25">
      <c r="A93" s="95"/>
      <c r="B93" s="95"/>
      <c r="C93" s="95"/>
      <c r="D93" s="95"/>
      <c r="E93" s="95"/>
      <c r="F93" s="95"/>
      <c r="G93" s="103"/>
      <c r="H93" s="95"/>
      <c r="I93" s="95"/>
      <c r="J93" s="95"/>
      <c r="K93" s="95"/>
      <c r="L93" s="95"/>
      <c r="M93" s="103"/>
      <c r="N93" s="95"/>
      <c r="O93" s="95"/>
      <c r="P93" s="95"/>
      <c r="Q93" s="95"/>
      <c r="R93" s="95"/>
      <c r="S93" s="104"/>
      <c r="T93" s="95"/>
      <c r="U93" s="95"/>
      <c r="V93" s="95"/>
      <c r="W93" s="105"/>
      <c r="X93" s="95"/>
      <c r="Y93" s="95"/>
      <c r="Z93" s="95"/>
    </row>
    <row r="94" spans="1:26" x14ac:dyDescent="0.25">
      <c r="A94" s="95"/>
      <c r="B94" s="95"/>
      <c r="C94" s="95"/>
      <c r="D94" s="95"/>
      <c r="E94" s="95"/>
      <c r="F94" s="95"/>
      <c r="G94" s="103"/>
      <c r="H94" s="95"/>
      <c r="I94" s="95"/>
      <c r="J94" s="95"/>
      <c r="K94" s="95"/>
      <c r="L94" s="95"/>
      <c r="M94" s="103"/>
      <c r="N94" s="95"/>
      <c r="O94" s="95"/>
      <c r="P94" s="95"/>
      <c r="Q94" s="95"/>
      <c r="R94" s="95"/>
      <c r="S94" s="104"/>
      <c r="T94" s="95"/>
      <c r="U94" s="95"/>
      <c r="V94" s="95"/>
      <c r="W94" s="105"/>
      <c r="X94" s="95"/>
      <c r="Y94" s="95"/>
      <c r="Z94" s="95"/>
    </row>
    <row r="95" spans="1:26" x14ac:dyDescent="0.25">
      <c r="A95" s="95"/>
      <c r="B95" s="95"/>
      <c r="C95" s="95"/>
      <c r="D95" s="95"/>
      <c r="E95" s="95"/>
      <c r="F95" s="95"/>
      <c r="G95" s="103"/>
      <c r="H95" s="95"/>
      <c r="I95" s="95"/>
      <c r="J95" s="95"/>
      <c r="K95" s="95"/>
      <c r="L95" s="95"/>
      <c r="M95" s="103"/>
      <c r="N95" s="95"/>
      <c r="O95" s="95"/>
      <c r="P95" s="95"/>
      <c r="Q95" s="95"/>
      <c r="R95" s="95"/>
      <c r="S95" s="104"/>
      <c r="T95" s="95"/>
      <c r="U95" s="95"/>
      <c r="V95" s="95"/>
      <c r="W95" s="105"/>
      <c r="X95" s="95"/>
      <c r="Y95" s="95"/>
      <c r="Z95" s="95"/>
    </row>
    <row r="96" spans="1:26" x14ac:dyDescent="0.25">
      <c r="A96" s="95"/>
      <c r="B96" s="95"/>
      <c r="C96" s="95"/>
      <c r="D96" s="95"/>
      <c r="E96" s="95"/>
      <c r="F96" s="95"/>
      <c r="G96" s="103"/>
      <c r="H96" s="95"/>
      <c r="I96" s="95"/>
      <c r="J96" s="95"/>
      <c r="K96" s="95"/>
      <c r="L96" s="95"/>
      <c r="M96" s="103"/>
      <c r="N96" s="95"/>
      <c r="O96" s="95"/>
      <c r="P96" s="95"/>
      <c r="Q96" s="95"/>
      <c r="R96" s="95"/>
      <c r="S96" s="104"/>
      <c r="T96" s="95"/>
      <c r="U96" s="95"/>
      <c r="V96" s="95"/>
      <c r="W96" s="105"/>
      <c r="X96" s="95"/>
      <c r="Y96" s="95"/>
      <c r="Z96" s="95"/>
    </row>
    <row r="97" spans="1:26" x14ac:dyDescent="0.25">
      <c r="A97" s="95"/>
      <c r="B97" s="95"/>
      <c r="C97" s="95"/>
      <c r="D97" s="95"/>
      <c r="E97" s="95"/>
      <c r="F97" s="95"/>
      <c r="G97" s="103"/>
      <c r="H97" s="95"/>
      <c r="I97" s="95"/>
      <c r="J97" s="95"/>
      <c r="K97" s="95"/>
      <c r="L97" s="95"/>
      <c r="M97" s="103"/>
      <c r="N97" s="95"/>
      <c r="O97" s="95"/>
      <c r="P97" s="95"/>
      <c r="Q97" s="95"/>
      <c r="R97" s="95"/>
      <c r="S97" s="104"/>
      <c r="T97" s="95"/>
      <c r="U97" s="95"/>
      <c r="V97" s="95"/>
      <c r="W97" s="105"/>
      <c r="X97" s="95"/>
      <c r="Y97" s="95"/>
      <c r="Z97" s="95"/>
    </row>
    <row r="98" spans="1:26" x14ac:dyDescent="0.25">
      <c r="A98" s="95"/>
      <c r="B98" s="95"/>
      <c r="C98" s="95"/>
      <c r="D98" s="95"/>
      <c r="E98" s="95"/>
      <c r="F98" s="95"/>
      <c r="G98" s="103"/>
      <c r="H98" s="95"/>
      <c r="I98" s="95"/>
      <c r="J98" s="95"/>
      <c r="K98" s="95"/>
      <c r="L98" s="95"/>
      <c r="M98" s="103"/>
      <c r="N98" s="95"/>
      <c r="O98" s="95"/>
      <c r="P98" s="95"/>
      <c r="Q98" s="95"/>
      <c r="R98" s="95"/>
      <c r="S98" s="104"/>
      <c r="T98" s="95"/>
      <c r="U98" s="95"/>
      <c r="V98" s="95"/>
      <c r="W98" s="105"/>
      <c r="X98" s="95"/>
      <c r="Y98" s="95"/>
      <c r="Z98" s="95"/>
    </row>
    <row r="99" spans="1:26" s="10" customFormat="1" ht="12.75" x14ac:dyDescent="0.2">
      <c r="A99" s="93" t="e">
        <f>SUBTOTAL(9,#REF!)</f>
        <v>#REF!</v>
      </c>
      <c r="B99" s="10" t="s">
        <v>26</v>
      </c>
      <c r="G99" s="11" t="e">
        <f>+H99/A99</f>
        <v>#REF!</v>
      </c>
      <c r="H99" s="11" t="e">
        <f>SUBTOTAL(9,#REF!)</f>
        <v>#REF!</v>
      </c>
      <c r="I99" s="11" t="e">
        <f>SUBTOTAL(9,#REF!)</f>
        <v>#REF!</v>
      </c>
      <c r="J99" s="11" t="e">
        <f>SUBTOTAL(9,#REF!)</f>
        <v>#REF!</v>
      </c>
      <c r="K99" s="11" t="e">
        <f>SUBTOTAL(9,#REF!)</f>
        <v>#REF!</v>
      </c>
      <c r="L99" s="11" t="e">
        <f>SUBTOTAL(9,#REF!)</f>
        <v>#REF!</v>
      </c>
      <c r="M99" s="11" t="e">
        <f>SUBTOTAL(9,#REF!)</f>
        <v>#REF!</v>
      </c>
      <c r="N99" s="11" t="e">
        <f>SUBTOTAL(9,#REF!)</f>
        <v>#REF!</v>
      </c>
      <c r="O99" s="11" t="e">
        <f>SUBTOTAL(9,#REF!)</f>
        <v>#REF!</v>
      </c>
      <c r="P99" s="11" t="e">
        <f>SUBTOTAL(9,#REF!)</f>
        <v>#REF!</v>
      </c>
      <c r="Q99" s="11" t="e">
        <f>SUBTOTAL(9,#REF!)</f>
        <v>#REF!</v>
      </c>
      <c r="R99" s="11" t="e">
        <f>SUBTOTAL(9,#REF!)</f>
        <v>#REF!</v>
      </c>
      <c r="S99" s="11" t="e">
        <f>SUBTOTAL(9,#REF!)</f>
        <v>#REF!</v>
      </c>
      <c r="T99" s="11" t="e">
        <f>SUBTOTAL(9,#REF!)</f>
        <v>#REF!</v>
      </c>
      <c r="U99" s="11" t="e">
        <f>SUBTOTAL(9,#REF!)</f>
        <v>#REF!</v>
      </c>
      <c r="V99" s="11" t="e">
        <f>SUBTOTAL(9,#REF!)</f>
        <v>#REF!</v>
      </c>
      <c r="W99" s="94" t="e">
        <f>SUBTOTAL(9,#REF!)</f>
        <v>#REF!</v>
      </c>
      <c r="X99" s="11"/>
      <c r="Y99" s="11"/>
      <c r="Z99" s="11"/>
    </row>
    <row r="101" spans="1:26" x14ac:dyDescent="0.25">
      <c r="I101" s="10">
        <f>COUNT(#REF!)</f>
        <v>0</v>
      </c>
      <c r="J101" s="10">
        <f>COUNT(#REF!)</f>
        <v>0</v>
      </c>
      <c r="K101" s="10"/>
      <c r="L101" s="10"/>
      <c r="M101" s="11"/>
      <c r="N101" s="10">
        <f>COUNT(#REF!)</f>
        <v>0</v>
      </c>
      <c r="O101" s="10">
        <f>COUNT(#REF!)</f>
        <v>0</v>
      </c>
    </row>
  </sheetData>
  <autoFilter ref="A11:AB69" xr:uid="{06C5A392-10BA-45F4-AA48-B930B3FEA052}"/>
  <mergeCells count="2">
    <mergeCell ref="I10:J10"/>
    <mergeCell ref="N10:O10"/>
  </mergeCells>
  <printOptions horizontalCentered="1" verticalCentered="1"/>
  <pageMargins left="0.11811023622047245" right="0.19685039370078741" top="0.46" bottom="0.35" header="0.31496062992125984" footer="0.31496062992125984"/>
  <pageSetup scale="47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62B44-CE26-4CEB-BD51-4F8D44984AC9}">
  <sheetPr filterMode="1">
    <pageSetUpPr fitToPage="1"/>
  </sheetPr>
  <dimension ref="A1:Z83"/>
  <sheetViews>
    <sheetView showGridLines="0" topLeftCell="E1" zoomScale="92" zoomScaleNormal="92" workbookViewId="0">
      <pane ySplit="5970" topLeftCell="A253"/>
      <selection activeCell="U20" sqref="U20"/>
      <selection pane="bottomLeft" activeCell="A253" sqref="A253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176</v>
      </c>
      <c r="G2" s="212">
        <v>7.48</v>
      </c>
      <c r="H2" s="212">
        <v>0.17395348837209304</v>
      </c>
      <c r="I2" s="212">
        <v>8.0018604651162804</v>
      </c>
      <c r="J2" s="217">
        <v>44555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176</v>
      </c>
      <c r="G3" s="231">
        <v>7.7</v>
      </c>
      <c r="H3" s="231">
        <v>0.17906976744186046</v>
      </c>
      <c r="I3" s="231">
        <v>7.6999999999999993</v>
      </c>
      <c r="J3" s="232">
        <v>44555</v>
      </c>
      <c r="K3" s="233"/>
      <c r="L3" s="234"/>
      <c r="M3" s="235"/>
      <c r="N3" s="236">
        <v>43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45"/>
      <c r="C8" s="245"/>
      <c r="D8" s="245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45"/>
      <c r="C9" s="245"/>
      <c r="D9" s="245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45"/>
      <c r="C10" s="245"/>
      <c r="D10" s="245"/>
    </row>
    <row r="11" spans="1:26" ht="15.75" thickBot="1" x14ac:dyDescent="0.3">
      <c r="A11" s="69"/>
      <c r="B11" s="245"/>
      <c r="C11" s="245"/>
      <c r="D11" s="245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48">
        <v>672</v>
      </c>
      <c r="B14" s="248" t="s">
        <v>216</v>
      </c>
      <c r="C14" s="249">
        <v>44552</v>
      </c>
      <c r="D14" s="248" t="s">
        <v>216</v>
      </c>
      <c r="E14" s="248" t="s">
        <v>70</v>
      </c>
      <c r="F14" s="250" t="s">
        <v>159</v>
      </c>
      <c r="G14" s="251">
        <v>6.08</v>
      </c>
      <c r="H14" s="251">
        <f>G14/$H$12</f>
        <v>0.14139534883720931</v>
      </c>
      <c r="I14" s="251">
        <f>+H14*X14</f>
        <v>6.5041860465116281</v>
      </c>
      <c r="J14" s="251">
        <f>+I14*A14</f>
        <v>4370.8130232558142</v>
      </c>
      <c r="K14" s="251"/>
      <c r="L14" s="251"/>
      <c r="M14" s="252">
        <f>SUM(J14:L14)</f>
        <v>4370.8130232558142</v>
      </c>
      <c r="N14" s="251"/>
      <c r="O14" s="251"/>
      <c r="P14" s="251"/>
      <c r="Q14" s="251"/>
      <c r="R14" s="251"/>
      <c r="S14" s="251">
        <v>-575.86</v>
      </c>
      <c r="T14" s="251">
        <f>-J14*1%</f>
        <v>-43.70813023255814</v>
      </c>
      <c r="U14" s="251"/>
      <c r="V14" s="251">
        <f>SUM(N14:U14)</f>
        <v>-619.56813023255813</v>
      </c>
      <c r="W14" s="251">
        <f>+M14+V14-K14-L14</f>
        <v>3751.2448930232558</v>
      </c>
      <c r="X14" s="248">
        <v>46</v>
      </c>
      <c r="Y14" s="253" t="s">
        <v>215</v>
      </c>
      <c r="Z14" s="253" t="s">
        <v>213</v>
      </c>
    </row>
    <row r="15" spans="1:26" s="254" customFormat="1" ht="11.25" hidden="1" customHeight="1" x14ac:dyDescent="0.2">
      <c r="A15" s="248">
        <v>460</v>
      </c>
      <c r="B15" s="248" t="s">
        <v>217</v>
      </c>
      <c r="C15" s="249">
        <v>44552</v>
      </c>
      <c r="D15" s="248" t="s">
        <v>217</v>
      </c>
      <c r="E15" s="248" t="s">
        <v>72</v>
      </c>
      <c r="F15" s="250" t="s">
        <v>159</v>
      </c>
      <c r="G15" s="251">
        <v>5.94</v>
      </c>
      <c r="H15" s="251">
        <f>G15/$H$12</f>
        <v>0.13813953488372094</v>
      </c>
      <c r="I15" s="251">
        <f>+H15*X15</f>
        <v>6.3544186046511628</v>
      </c>
      <c r="J15" s="251">
        <f>+I15*A15</f>
        <v>2923.032558139535</v>
      </c>
      <c r="K15" s="251"/>
      <c r="L15" s="251"/>
      <c r="M15" s="252">
        <f>SUM(J15:L15)</f>
        <v>2923.032558139535</v>
      </c>
      <c r="N15" s="251"/>
      <c r="O15" s="251"/>
      <c r="P15" s="251"/>
      <c r="Q15" s="251"/>
      <c r="R15" s="251"/>
      <c r="S15" s="251">
        <v>-342.1</v>
      </c>
      <c r="T15" s="251">
        <f>-J15*1%</f>
        <v>-29.230325581395352</v>
      </c>
      <c r="U15" s="251"/>
      <c r="V15" s="251">
        <f>SUM(N15:U15)</f>
        <v>-371.33032558139536</v>
      </c>
      <c r="W15" s="251">
        <f>+M15+V15-K15-L15</f>
        <v>2551.7022325581397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48">
        <v>864</v>
      </c>
      <c r="B16" s="248" t="s">
        <v>176</v>
      </c>
      <c r="C16" s="249">
        <v>44551</v>
      </c>
      <c r="D16" s="248" t="s">
        <v>176</v>
      </c>
      <c r="E16" s="248" t="s">
        <v>72</v>
      </c>
      <c r="F16" s="250" t="s">
        <v>159</v>
      </c>
      <c r="G16" s="251">
        <v>6</v>
      </c>
      <c r="H16" s="251">
        <f>G16/$H$12</f>
        <v>0.13953488372093023</v>
      </c>
      <c r="I16" s="251">
        <f>+H16*X16</f>
        <v>6.4186046511627906</v>
      </c>
      <c r="J16" s="251">
        <f t="shared" ref="J16:J54" si="0">+I16*A16</f>
        <v>5545.6744186046508</v>
      </c>
      <c r="K16" s="251"/>
      <c r="L16" s="251"/>
      <c r="M16" s="252">
        <f t="shared" ref="M16:M54" si="1">SUM(J16:L16)</f>
        <v>5545.6744186046508</v>
      </c>
      <c r="N16" s="251">
        <v>-71.25</v>
      </c>
      <c r="O16" s="251"/>
      <c r="P16" s="251"/>
      <c r="Q16" s="251"/>
      <c r="R16" s="251"/>
      <c r="S16" s="251">
        <v>25.81</v>
      </c>
      <c r="T16" s="251">
        <f>-(864*6.25)*1%</f>
        <v>-54</v>
      </c>
      <c r="U16" s="251"/>
      <c r="V16" s="251">
        <f t="shared" ref="V16:V54" si="2">SUM(N16:U16)</f>
        <v>-99.44</v>
      </c>
      <c r="W16" s="251">
        <f t="shared" ref="W16:W54" si="3">+M16+V16-K16-L16</f>
        <v>5446.2344186046512</v>
      </c>
      <c r="X16" s="248">
        <v>46</v>
      </c>
      <c r="Y16" s="253" t="s">
        <v>215</v>
      </c>
      <c r="Z16" s="253" t="s">
        <v>218</v>
      </c>
    </row>
    <row r="17" spans="1:26" s="220" customFormat="1" ht="11.25" hidden="1" customHeight="1" x14ac:dyDescent="0.2">
      <c r="A17" s="216">
        <v>96</v>
      </c>
      <c r="B17" s="216" t="s">
        <v>219</v>
      </c>
      <c r="C17" s="217">
        <v>44555</v>
      </c>
      <c r="D17" s="216" t="s">
        <v>219</v>
      </c>
      <c r="E17" s="216" t="s">
        <v>72</v>
      </c>
      <c r="F17" s="218" t="s">
        <v>159</v>
      </c>
      <c r="G17" s="212">
        <v>7.01</v>
      </c>
      <c r="H17" s="212">
        <f t="shared" ref="H17:H54" si="4">G17/$H$12</f>
        <v>0.16302325581395349</v>
      </c>
      <c r="I17" s="212">
        <f t="shared" ref="I17:I54" si="5">+H17*X17</f>
        <v>7.4990697674418607</v>
      </c>
      <c r="J17" s="212">
        <f t="shared" si="0"/>
        <v>719.91069767441866</v>
      </c>
      <c r="K17" s="212"/>
      <c r="L17" s="212"/>
      <c r="M17" s="213">
        <f t="shared" si="1"/>
        <v>719.91069767441866</v>
      </c>
      <c r="N17" s="212"/>
      <c r="O17" s="212"/>
      <c r="P17" s="212"/>
      <c r="Q17" s="212"/>
      <c r="R17" s="212"/>
      <c r="S17" s="212">
        <v>-30.16</v>
      </c>
      <c r="T17" s="212">
        <f>-J17*1%</f>
        <v>-7.1991069767441864</v>
      </c>
      <c r="U17" s="212"/>
      <c r="V17" s="212">
        <f t="shared" si="2"/>
        <v>-37.359106976744187</v>
      </c>
      <c r="W17" s="212">
        <f t="shared" si="3"/>
        <v>682.55159069767444</v>
      </c>
      <c r="X17" s="216">
        <v>46</v>
      </c>
      <c r="Y17" s="219" t="s">
        <v>215</v>
      </c>
      <c r="Z17" s="219" t="s">
        <v>220</v>
      </c>
    </row>
    <row r="18" spans="1:26" s="220" customFormat="1" ht="11.25" hidden="1" customHeight="1" x14ac:dyDescent="0.2">
      <c r="A18" s="216">
        <v>144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4"/>
        <v>0.16302325581395349</v>
      </c>
      <c r="I18" s="212">
        <f t="shared" si="5"/>
        <v>7.4990697674418607</v>
      </c>
      <c r="J18" s="212">
        <f t="shared" si="0"/>
        <v>1079.8660465116279</v>
      </c>
      <c r="K18" s="212"/>
      <c r="L18" s="212"/>
      <c r="M18" s="213">
        <f t="shared" si="1"/>
        <v>1079.8660465116279</v>
      </c>
      <c r="N18" s="212"/>
      <c r="O18" s="212"/>
      <c r="P18" s="212"/>
      <c r="Q18" s="212"/>
      <c r="R18" s="212"/>
      <c r="S18" s="212"/>
      <c r="T18" s="212">
        <f t="shared" ref="T18:T19" si="6">-J18*1%</f>
        <v>-10.79866046511628</v>
      </c>
      <c r="U18" s="212"/>
      <c r="V18" s="212">
        <f t="shared" si="2"/>
        <v>-10.79866046511628</v>
      </c>
      <c r="W18" s="212">
        <f t="shared" si="3"/>
        <v>1069.0673860465117</v>
      </c>
      <c r="X18" s="216">
        <v>46</v>
      </c>
      <c r="Y18" s="219" t="s">
        <v>215</v>
      </c>
      <c r="Z18" s="219" t="s">
        <v>221</v>
      </c>
    </row>
    <row r="19" spans="1:26" s="220" customFormat="1" ht="11.25" hidden="1" customHeight="1" x14ac:dyDescent="0.2">
      <c r="A19" s="216">
        <v>672</v>
      </c>
      <c r="B19" s="216" t="s">
        <v>219</v>
      </c>
      <c r="C19" s="217">
        <v>44555</v>
      </c>
      <c r="D19" s="216" t="s">
        <v>219</v>
      </c>
      <c r="E19" s="216" t="s">
        <v>70</v>
      </c>
      <c r="F19" s="218" t="s">
        <v>159</v>
      </c>
      <c r="G19" s="212">
        <v>7.01</v>
      </c>
      <c r="H19" s="212">
        <f t="shared" si="4"/>
        <v>0.16302325581395349</v>
      </c>
      <c r="I19" s="212">
        <f t="shared" si="5"/>
        <v>7.4990697674418607</v>
      </c>
      <c r="J19" s="212">
        <f t="shared" si="0"/>
        <v>5039.3748837209305</v>
      </c>
      <c r="K19" s="212"/>
      <c r="L19" s="212"/>
      <c r="M19" s="213">
        <f t="shared" si="1"/>
        <v>5039.3748837209305</v>
      </c>
      <c r="N19" s="212"/>
      <c r="O19" s="212"/>
      <c r="P19" s="212"/>
      <c r="Q19" s="212"/>
      <c r="R19" s="212"/>
      <c r="S19" s="212"/>
      <c r="T19" s="212">
        <f t="shared" si="6"/>
        <v>-50.393748837209309</v>
      </c>
      <c r="U19" s="212"/>
      <c r="V19" s="212">
        <f t="shared" si="2"/>
        <v>-50.393748837209309</v>
      </c>
      <c r="W19" s="212">
        <f t="shared" si="3"/>
        <v>4988.9811348837211</v>
      </c>
      <c r="X19" s="216">
        <v>46</v>
      </c>
      <c r="Y19" s="219" t="s">
        <v>215</v>
      </c>
      <c r="Z19" s="219" t="s">
        <v>222</v>
      </c>
    </row>
    <row r="20" spans="1:26" s="220" customFormat="1" ht="11.25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4"/>
        <v>0.17395348837209304</v>
      </c>
      <c r="I20" s="212">
        <f t="shared" si="5"/>
        <v>8.0018604651162804</v>
      </c>
      <c r="J20" s="212">
        <f t="shared" si="0"/>
        <v>5761.3395348837221</v>
      </c>
      <c r="K20" s="212"/>
      <c r="L20" s="212"/>
      <c r="M20" s="213">
        <f t="shared" si="1"/>
        <v>5761.3395348837221</v>
      </c>
      <c r="N20" s="212">
        <v>-71.25</v>
      </c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>
        <v>-2000</v>
      </c>
      <c r="V20" s="212">
        <f t="shared" si="2"/>
        <v>-2190.0833953488373</v>
      </c>
      <c r="W20" s="212">
        <f t="shared" si="3"/>
        <v>3571.2561395348848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4"/>
        <v>0.17906976744186046</v>
      </c>
      <c r="I21" s="212">
        <f t="shared" si="5"/>
        <v>7.6999999999999993</v>
      </c>
      <c r="J21" s="212">
        <f t="shared" si="0"/>
        <v>1139.5999999999999</v>
      </c>
      <c r="K21" s="212"/>
      <c r="L21" s="212"/>
      <c r="M21" s="213">
        <f t="shared" si="1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2"/>
        <v>-11.395999999999999</v>
      </c>
      <c r="W21" s="212">
        <f t="shared" si="3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16">
        <v>600</v>
      </c>
      <c r="B22" s="216" t="s">
        <v>224</v>
      </c>
      <c r="C22" s="217">
        <v>44555</v>
      </c>
      <c r="D22" s="216" t="s">
        <v>225</v>
      </c>
      <c r="E22" s="216" t="s">
        <v>72</v>
      </c>
      <c r="F22" s="218" t="s">
        <v>159</v>
      </c>
      <c r="G22" s="212">
        <v>7.5</v>
      </c>
      <c r="H22" s="212">
        <f t="shared" si="4"/>
        <v>0.1744186046511628</v>
      </c>
      <c r="I22" s="212">
        <f t="shared" si="5"/>
        <v>7.5</v>
      </c>
      <c r="J22" s="212">
        <f t="shared" si="0"/>
        <v>4500</v>
      </c>
      <c r="K22" s="212"/>
      <c r="L22" s="212"/>
      <c r="M22" s="213">
        <f t="shared" si="1"/>
        <v>4500</v>
      </c>
      <c r="N22" s="212"/>
      <c r="O22" s="212"/>
      <c r="P22" s="212"/>
      <c r="Q22" s="212"/>
      <c r="R22" s="212"/>
      <c r="S22" s="212">
        <v>-27.7</v>
      </c>
      <c r="T22" s="212">
        <f>-J22*1%</f>
        <v>-45</v>
      </c>
      <c r="U22" s="216"/>
      <c r="V22" s="212">
        <f t="shared" si="2"/>
        <v>-72.7</v>
      </c>
      <c r="W22" s="212">
        <f t="shared" si="3"/>
        <v>4427.3</v>
      </c>
      <c r="X22" s="216">
        <v>43</v>
      </c>
      <c r="Y22" s="219" t="s">
        <v>215</v>
      </c>
      <c r="Z22" s="219" t="s">
        <v>223</v>
      </c>
    </row>
    <row r="23" spans="1:26" s="220" customFormat="1" ht="11.25" hidden="1" customHeight="1" x14ac:dyDescent="0.2">
      <c r="A23" s="216">
        <v>300</v>
      </c>
      <c r="B23" s="216" t="s">
        <v>226</v>
      </c>
      <c r="C23" s="217">
        <v>44555</v>
      </c>
      <c r="D23" s="216" t="s">
        <v>227</v>
      </c>
      <c r="E23" s="216" t="s">
        <v>72</v>
      </c>
      <c r="F23" s="218" t="s">
        <v>159</v>
      </c>
      <c r="G23" s="212">
        <v>7.2</v>
      </c>
      <c r="H23" s="212">
        <f t="shared" si="4"/>
        <v>0.16744186046511628</v>
      </c>
      <c r="I23" s="212">
        <f t="shared" si="5"/>
        <v>7.2</v>
      </c>
      <c r="J23" s="212">
        <f t="shared" si="0"/>
        <v>2160</v>
      </c>
      <c r="K23" s="212"/>
      <c r="L23" s="212"/>
      <c r="M23" s="213">
        <f t="shared" si="1"/>
        <v>2160</v>
      </c>
      <c r="N23" s="212"/>
      <c r="O23" s="212"/>
      <c r="P23" s="212"/>
      <c r="Q23" s="212"/>
      <c r="R23" s="212"/>
      <c r="S23" s="212"/>
      <c r="T23" s="212">
        <f>-J23*1%</f>
        <v>-21.6</v>
      </c>
      <c r="U23" s="212"/>
      <c r="V23" s="212">
        <f t="shared" si="2"/>
        <v>-21.6</v>
      </c>
      <c r="W23" s="212">
        <f t="shared" si="3"/>
        <v>2138.4</v>
      </c>
      <c r="X23" s="216">
        <v>43</v>
      </c>
      <c r="Y23" s="219" t="s">
        <v>215</v>
      </c>
      <c r="Z23" s="219" t="s">
        <v>223</v>
      </c>
    </row>
    <row r="24" spans="1:26" s="220" customFormat="1" ht="11.25" hidden="1" customHeight="1" x14ac:dyDescent="0.2">
      <c r="A24" s="216"/>
      <c r="B24" s="216"/>
      <c r="C24" s="217"/>
      <c r="D24" s="216"/>
      <c r="E24" s="216"/>
      <c r="F24" s="218"/>
      <c r="G24" s="212"/>
      <c r="H24" s="212">
        <f t="shared" si="4"/>
        <v>0</v>
      </c>
      <c r="I24" s="212">
        <f t="shared" si="5"/>
        <v>0</v>
      </c>
      <c r="J24" s="212">
        <f t="shared" si="0"/>
        <v>0</v>
      </c>
      <c r="K24" s="212"/>
      <c r="L24" s="212"/>
      <c r="M24" s="213">
        <f t="shared" si="1"/>
        <v>0</v>
      </c>
      <c r="N24" s="212"/>
      <c r="O24" s="212"/>
      <c r="P24" s="212"/>
      <c r="Q24" s="212"/>
      <c r="R24" s="212"/>
      <c r="S24" s="212"/>
      <c r="T24" s="212"/>
      <c r="U24" s="212"/>
      <c r="V24" s="212">
        <f t="shared" si="2"/>
        <v>0</v>
      </c>
      <c r="W24" s="212">
        <f t="shared" si="3"/>
        <v>0</v>
      </c>
      <c r="X24" s="216"/>
      <c r="Y24" s="221"/>
      <c r="Z24" s="219"/>
    </row>
    <row r="25" spans="1:26" s="220" customFormat="1" ht="11.25" hidden="1" customHeight="1" x14ac:dyDescent="0.2">
      <c r="A25" s="216"/>
      <c r="B25" s="216"/>
      <c r="C25" s="217"/>
      <c r="D25" s="216"/>
      <c r="E25" s="216"/>
      <c r="F25" s="218"/>
      <c r="G25" s="212"/>
      <c r="H25" s="212">
        <f t="shared" si="4"/>
        <v>0</v>
      </c>
      <c r="I25" s="212">
        <f t="shared" si="5"/>
        <v>0</v>
      </c>
      <c r="J25" s="212">
        <f t="shared" si="0"/>
        <v>0</v>
      </c>
      <c r="K25" s="212"/>
      <c r="L25" s="212"/>
      <c r="M25" s="213">
        <f t="shared" si="1"/>
        <v>0</v>
      </c>
      <c r="N25" s="212"/>
      <c r="O25" s="212"/>
      <c r="P25" s="212"/>
      <c r="Q25" s="212"/>
      <c r="R25" s="212"/>
      <c r="S25" s="212"/>
      <c r="T25" s="212"/>
      <c r="U25" s="212"/>
      <c r="V25" s="212">
        <f t="shared" si="2"/>
        <v>0</v>
      </c>
      <c r="W25" s="212">
        <f t="shared" si="3"/>
        <v>0</v>
      </c>
      <c r="X25" s="216"/>
      <c r="Y25" s="221"/>
      <c r="Z25" s="219"/>
    </row>
    <row r="26" spans="1:26" s="220" customFormat="1" ht="11.25" hidden="1" customHeight="1" x14ac:dyDescent="0.2">
      <c r="A26" s="216"/>
      <c r="B26" s="216"/>
      <c r="C26" s="217"/>
      <c r="D26" s="216"/>
      <c r="E26" s="216"/>
      <c r="F26" s="218"/>
      <c r="G26" s="212"/>
      <c r="H26" s="212">
        <f t="shared" si="4"/>
        <v>0</v>
      </c>
      <c r="I26" s="212">
        <f t="shared" si="5"/>
        <v>0</v>
      </c>
      <c r="J26" s="212">
        <f t="shared" si="0"/>
        <v>0</v>
      </c>
      <c r="K26" s="212"/>
      <c r="L26" s="212"/>
      <c r="M26" s="213">
        <f t="shared" si="1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2"/>
        <v>0</v>
      </c>
      <c r="W26" s="212">
        <f t="shared" si="3"/>
        <v>0</v>
      </c>
      <c r="X26" s="216"/>
      <c r="Y26" s="221"/>
      <c r="Z26" s="219"/>
    </row>
    <row r="27" spans="1:26" s="220" customFormat="1" ht="11.25" hidden="1" customHeight="1" x14ac:dyDescent="0.2">
      <c r="A27" s="216"/>
      <c r="B27" s="216"/>
      <c r="C27" s="217"/>
      <c r="D27" s="216"/>
      <c r="E27" s="216"/>
      <c r="F27" s="218"/>
      <c r="G27" s="212"/>
      <c r="H27" s="212">
        <f t="shared" si="4"/>
        <v>0</v>
      </c>
      <c r="I27" s="212">
        <f t="shared" si="5"/>
        <v>0</v>
      </c>
      <c r="J27" s="212">
        <f t="shared" si="0"/>
        <v>0</v>
      </c>
      <c r="K27" s="212"/>
      <c r="L27" s="212"/>
      <c r="M27" s="213">
        <f t="shared" si="1"/>
        <v>0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2"/>
        <v>0</v>
      </c>
      <c r="W27" s="212">
        <f t="shared" si="3"/>
        <v>0</v>
      </c>
      <c r="X27" s="216"/>
      <c r="Y27" s="221"/>
      <c r="Z27" s="219"/>
    </row>
    <row r="28" spans="1:26" s="220" customFormat="1" ht="11.25" hidden="1" customHeight="1" x14ac:dyDescent="0.2">
      <c r="A28" s="216"/>
      <c r="B28" s="218"/>
      <c r="C28" s="217"/>
      <c r="D28" s="218"/>
      <c r="E28" s="216"/>
      <c r="F28" s="218"/>
      <c r="G28" s="212"/>
      <c r="H28" s="212">
        <f t="shared" si="4"/>
        <v>0</v>
      </c>
      <c r="I28" s="212">
        <f t="shared" si="5"/>
        <v>0</v>
      </c>
      <c r="J28" s="212">
        <f t="shared" si="0"/>
        <v>0</v>
      </c>
      <c r="K28" s="212"/>
      <c r="L28" s="212"/>
      <c r="M28" s="213">
        <f t="shared" si="1"/>
        <v>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2"/>
        <v>0</v>
      </c>
      <c r="W28" s="212">
        <f t="shared" si="3"/>
        <v>0</v>
      </c>
      <c r="X28" s="216"/>
      <c r="Y28" s="221"/>
      <c r="Z28" s="219"/>
    </row>
    <row r="29" spans="1:26" s="220" customFormat="1" ht="11.25" hidden="1" customHeight="1" x14ac:dyDescent="0.2">
      <c r="A29" s="216"/>
      <c r="B29" s="216"/>
      <c r="C29" s="217"/>
      <c r="D29" s="216"/>
      <c r="E29" s="216"/>
      <c r="F29" s="218"/>
      <c r="G29" s="212"/>
      <c r="H29" s="212">
        <f t="shared" si="4"/>
        <v>0</v>
      </c>
      <c r="I29" s="212">
        <f t="shared" si="5"/>
        <v>0</v>
      </c>
      <c r="J29" s="212">
        <f t="shared" si="0"/>
        <v>0</v>
      </c>
      <c r="K29" s="212"/>
      <c r="L29" s="212"/>
      <c r="M29" s="213">
        <f t="shared" si="1"/>
        <v>0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2"/>
        <v>0</v>
      </c>
      <c r="W29" s="212">
        <f t="shared" si="3"/>
        <v>0</v>
      </c>
      <c r="X29" s="216"/>
      <c r="Y29" s="221"/>
      <c r="Z29" s="219"/>
    </row>
    <row r="30" spans="1:26" s="220" customFormat="1" ht="11.25" hidden="1" customHeight="1" x14ac:dyDescent="0.2">
      <c r="A30" s="216"/>
      <c r="B30" s="216"/>
      <c r="C30" s="217"/>
      <c r="D30" s="216"/>
      <c r="E30" s="216"/>
      <c r="F30" s="218"/>
      <c r="G30" s="212"/>
      <c r="H30" s="212">
        <f t="shared" si="4"/>
        <v>0</v>
      </c>
      <c r="I30" s="212">
        <f t="shared" si="5"/>
        <v>0</v>
      </c>
      <c r="J30" s="212">
        <f t="shared" si="0"/>
        <v>0</v>
      </c>
      <c r="K30" s="212"/>
      <c r="L30" s="212"/>
      <c r="M30" s="213">
        <f t="shared" si="1"/>
        <v>0</v>
      </c>
      <c r="N30" s="212"/>
      <c r="O30" s="212"/>
      <c r="P30" s="212"/>
      <c r="Q30" s="212"/>
      <c r="R30" s="212"/>
      <c r="S30" s="212"/>
      <c r="T30" s="212"/>
      <c r="U30" s="212"/>
      <c r="V30" s="212">
        <f t="shared" si="2"/>
        <v>0</v>
      </c>
      <c r="W30" s="212">
        <f t="shared" si="3"/>
        <v>0</v>
      </c>
      <c r="X30" s="216"/>
      <c r="Y30" s="221"/>
      <c r="Z30" s="219"/>
    </row>
    <row r="31" spans="1:26" s="220" customFormat="1" ht="11.25" hidden="1" customHeight="1" x14ac:dyDescent="0.2">
      <c r="A31" s="216"/>
      <c r="B31" s="216"/>
      <c r="C31" s="217"/>
      <c r="D31" s="216"/>
      <c r="E31" s="216"/>
      <c r="F31" s="218"/>
      <c r="G31" s="212"/>
      <c r="H31" s="212">
        <f t="shared" si="4"/>
        <v>0</v>
      </c>
      <c r="I31" s="212">
        <f t="shared" si="5"/>
        <v>0</v>
      </c>
      <c r="J31" s="212">
        <f t="shared" si="0"/>
        <v>0</v>
      </c>
      <c r="K31" s="212"/>
      <c r="L31" s="212"/>
      <c r="M31" s="213">
        <f t="shared" si="1"/>
        <v>0</v>
      </c>
      <c r="N31" s="212"/>
      <c r="O31" s="212"/>
      <c r="P31" s="212"/>
      <c r="Q31" s="212"/>
      <c r="R31" s="212"/>
      <c r="S31" s="212"/>
      <c r="T31" s="212"/>
      <c r="U31" s="212"/>
      <c r="V31" s="212">
        <f t="shared" si="2"/>
        <v>0</v>
      </c>
      <c r="W31" s="212">
        <f t="shared" si="3"/>
        <v>0</v>
      </c>
      <c r="X31" s="216"/>
      <c r="Y31" s="221"/>
      <c r="Z31" s="219"/>
    </row>
    <row r="32" spans="1:26" s="220" customFormat="1" ht="11.25" hidden="1" customHeight="1" x14ac:dyDescent="0.2">
      <c r="A32" s="216"/>
      <c r="B32" s="216"/>
      <c r="C32" s="217"/>
      <c r="D32" s="216"/>
      <c r="E32" s="216"/>
      <c r="F32" s="218"/>
      <c r="G32" s="212"/>
      <c r="H32" s="212">
        <f t="shared" si="4"/>
        <v>0</v>
      </c>
      <c r="I32" s="212">
        <f t="shared" si="5"/>
        <v>0</v>
      </c>
      <c r="J32" s="212">
        <f t="shared" si="0"/>
        <v>0</v>
      </c>
      <c r="K32" s="212"/>
      <c r="L32" s="212"/>
      <c r="M32" s="213">
        <f t="shared" si="1"/>
        <v>0</v>
      </c>
      <c r="N32" s="212"/>
      <c r="O32" s="212"/>
      <c r="P32" s="212"/>
      <c r="Q32" s="212"/>
      <c r="R32" s="212"/>
      <c r="S32" s="212"/>
      <c r="T32" s="212"/>
      <c r="U32" s="212"/>
      <c r="V32" s="212">
        <f t="shared" si="2"/>
        <v>0</v>
      </c>
      <c r="W32" s="212">
        <f t="shared" si="3"/>
        <v>0</v>
      </c>
      <c r="X32" s="216"/>
      <c r="Y32" s="221"/>
      <c r="Z32" s="219"/>
    </row>
    <row r="33" spans="1:26" s="220" customFormat="1" ht="11.25" hidden="1" customHeight="1" x14ac:dyDescent="0.2">
      <c r="A33" s="216"/>
      <c r="B33" s="216"/>
      <c r="C33" s="217"/>
      <c r="D33" s="216"/>
      <c r="E33" s="216"/>
      <c r="F33" s="218"/>
      <c r="G33" s="212"/>
      <c r="H33" s="212">
        <f t="shared" si="4"/>
        <v>0</v>
      </c>
      <c r="I33" s="212">
        <f t="shared" si="5"/>
        <v>0</v>
      </c>
      <c r="J33" s="212">
        <f t="shared" si="0"/>
        <v>0</v>
      </c>
      <c r="K33" s="212"/>
      <c r="L33" s="212"/>
      <c r="M33" s="213">
        <f t="shared" si="1"/>
        <v>0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2"/>
        <v>0</v>
      </c>
      <c r="W33" s="212">
        <f t="shared" si="3"/>
        <v>0</v>
      </c>
      <c r="X33" s="216"/>
      <c r="Y33" s="221"/>
      <c r="Z33" s="219"/>
    </row>
    <row r="34" spans="1:26" s="220" customFormat="1" ht="11.25" hidden="1" customHeight="1" x14ac:dyDescent="0.2">
      <c r="A34" s="216"/>
      <c r="B34" s="216"/>
      <c r="C34" s="217"/>
      <c r="D34" s="216"/>
      <c r="E34" s="216"/>
      <c r="F34" s="218"/>
      <c r="G34" s="212"/>
      <c r="H34" s="212">
        <f t="shared" si="4"/>
        <v>0</v>
      </c>
      <c r="I34" s="212">
        <f t="shared" si="5"/>
        <v>0</v>
      </c>
      <c r="J34" s="212">
        <f t="shared" si="0"/>
        <v>0</v>
      </c>
      <c r="K34" s="212"/>
      <c r="L34" s="212"/>
      <c r="M34" s="213">
        <f t="shared" si="1"/>
        <v>0</v>
      </c>
      <c r="N34" s="212"/>
      <c r="O34" s="212"/>
      <c r="P34" s="212"/>
      <c r="Q34" s="212"/>
      <c r="R34" s="212"/>
      <c r="S34" s="212"/>
      <c r="T34" s="212"/>
      <c r="U34" s="212"/>
      <c r="V34" s="212">
        <f t="shared" si="2"/>
        <v>0</v>
      </c>
      <c r="W34" s="212">
        <f t="shared" si="3"/>
        <v>0</v>
      </c>
      <c r="X34" s="216"/>
      <c r="Y34" s="221"/>
      <c r="Z34" s="219"/>
    </row>
    <row r="35" spans="1:26" s="220" customFormat="1" ht="11.25" hidden="1" customHeight="1" x14ac:dyDescent="0.2">
      <c r="A35" s="216"/>
      <c r="B35" s="216"/>
      <c r="C35" s="217"/>
      <c r="D35" s="216"/>
      <c r="E35" s="216"/>
      <c r="F35" s="218"/>
      <c r="G35" s="212"/>
      <c r="H35" s="212">
        <f t="shared" si="4"/>
        <v>0</v>
      </c>
      <c r="I35" s="212">
        <f t="shared" si="5"/>
        <v>0</v>
      </c>
      <c r="J35" s="212">
        <f t="shared" si="0"/>
        <v>0</v>
      </c>
      <c r="K35" s="212"/>
      <c r="L35" s="212"/>
      <c r="M35" s="213">
        <f t="shared" si="1"/>
        <v>0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2"/>
        <v>0</v>
      </c>
      <c r="W35" s="212">
        <f t="shared" si="3"/>
        <v>0</v>
      </c>
      <c r="X35" s="216"/>
      <c r="Y35" s="221"/>
      <c r="Z35" s="219"/>
    </row>
    <row r="36" spans="1:26" s="220" customFormat="1" ht="11.25" hidden="1" customHeight="1" x14ac:dyDescent="0.2">
      <c r="A36" s="216"/>
      <c r="B36" s="218"/>
      <c r="C36" s="217"/>
      <c r="D36" s="218"/>
      <c r="E36" s="216"/>
      <c r="F36" s="218"/>
      <c r="G36" s="212"/>
      <c r="H36" s="212">
        <f t="shared" si="4"/>
        <v>0</v>
      </c>
      <c r="I36" s="212">
        <f t="shared" si="5"/>
        <v>0</v>
      </c>
      <c r="J36" s="212">
        <f t="shared" si="0"/>
        <v>0</v>
      </c>
      <c r="K36" s="212"/>
      <c r="L36" s="212"/>
      <c r="M36" s="213">
        <f t="shared" si="1"/>
        <v>0</v>
      </c>
      <c r="N36" s="212"/>
      <c r="O36" s="212"/>
      <c r="P36" s="212"/>
      <c r="Q36" s="212"/>
      <c r="R36" s="212"/>
      <c r="S36" s="212"/>
      <c r="T36" s="212"/>
      <c r="U36" s="212"/>
      <c r="V36" s="212">
        <f t="shared" si="2"/>
        <v>0</v>
      </c>
      <c r="W36" s="212">
        <f t="shared" si="3"/>
        <v>0</v>
      </c>
      <c r="X36" s="216"/>
      <c r="Y36" s="221"/>
      <c r="Z36" s="219"/>
    </row>
    <row r="37" spans="1:26" s="220" customFormat="1" ht="11.25" hidden="1" customHeight="1" x14ac:dyDescent="0.2">
      <c r="A37" s="216"/>
      <c r="B37" s="216"/>
      <c r="C37" s="217"/>
      <c r="D37" s="216"/>
      <c r="E37" s="216"/>
      <c r="F37" s="218"/>
      <c r="G37" s="212"/>
      <c r="H37" s="212">
        <f t="shared" si="4"/>
        <v>0</v>
      </c>
      <c r="I37" s="212">
        <f t="shared" si="5"/>
        <v>0</v>
      </c>
      <c r="J37" s="212">
        <f t="shared" si="0"/>
        <v>0</v>
      </c>
      <c r="K37" s="212"/>
      <c r="L37" s="212"/>
      <c r="M37" s="213">
        <f t="shared" si="1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2"/>
        <v>0</v>
      </c>
      <c r="W37" s="212">
        <f t="shared" si="3"/>
        <v>0</v>
      </c>
      <c r="X37" s="216"/>
      <c r="Y37" s="221"/>
      <c r="Z37" s="219"/>
    </row>
    <row r="38" spans="1:26" s="220" customFormat="1" ht="11.25" hidden="1" customHeight="1" x14ac:dyDescent="0.2">
      <c r="A38" s="216"/>
      <c r="B38" s="216"/>
      <c r="C38" s="217"/>
      <c r="D38" s="216"/>
      <c r="E38" s="216"/>
      <c r="F38" s="218"/>
      <c r="G38" s="212"/>
      <c r="H38" s="212">
        <f t="shared" si="4"/>
        <v>0</v>
      </c>
      <c r="I38" s="212">
        <f t="shared" si="5"/>
        <v>0</v>
      </c>
      <c r="J38" s="212">
        <f t="shared" si="0"/>
        <v>0</v>
      </c>
      <c r="K38" s="212"/>
      <c r="L38" s="212"/>
      <c r="M38" s="213">
        <f t="shared" si="1"/>
        <v>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2"/>
        <v>0</v>
      </c>
      <c r="W38" s="212">
        <f t="shared" si="3"/>
        <v>0</v>
      </c>
      <c r="X38" s="216"/>
      <c r="Y38" s="221"/>
      <c r="Z38" s="219"/>
    </row>
    <row r="39" spans="1:26" s="220" customFormat="1" ht="11.25" hidden="1" customHeight="1" x14ac:dyDescent="0.2">
      <c r="A39" s="216"/>
      <c r="B39" s="216"/>
      <c r="C39" s="217"/>
      <c r="D39" s="216"/>
      <c r="E39" s="216"/>
      <c r="F39" s="218"/>
      <c r="G39" s="212"/>
      <c r="H39" s="212">
        <f t="shared" si="4"/>
        <v>0</v>
      </c>
      <c r="I39" s="212">
        <f t="shared" si="5"/>
        <v>0</v>
      </c>
      <c r="J39" s="212">
        <f t="shared" si="0"/>
        <v>0</v>
      </c>
      <c r="K39" s="212"/>
      <c r="L39" s="212"/>
      <c r="M39" s="213">
        <f t="shared" si="1"/>
        <v>0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2"/>
        <v>0</v>
      </c>
      <c r="W39" s="212">
        <f t="shared" si="3"/>
        <v>0</v>
      </c>
      <c r="X39" s="216"/>
      <c r="Y39" s="221"/>
      <c r="Z39" s="219"/>
    </row>
    <row r="40" spans="1:26" s="220" customFormat="1" ht="11.25" hidden="1" customHeight="1" x14ac:dyDescent="0.2">
      <c r="A40" s="216"/>
      <c r="B40" s="218"/>
      <c r="C40" s="217"/>
      <c r="D40" s="218"/>
      <c r="E40" s="216"/>
      <c r="F40" s="218"/>
      <c r="G40" s="212"/>
      <c r="H40" s="212">
        <f t="shared" si="4"/>
        <v>0</v>
      </c>
      <c r="I40" s="212">
        <f t="shared" si="5"/>
        <v>0</v>
      </c>
      <c r="J40" s="212">
        <f t="shared" si="0"/>
        <v>0</v>
      </c>
      <c r="K40" s="212"/>
      <c r="L40" s="212"/>
      <c r="M40" s="213">
        <f t="shared" si="1"/>
        <v>0</v>
      </c>
      <c r="N40" s="212"/>
      <c r="O40" s="212"/>
      <c r="P40" s="212"/>
      <c r="Q40" s="212"/>
      <c r="R40" s="212"/>
      <c r="S40" s="212"/>
      <c r="T40" s="212"/>
      <c r="U40" s="212"/>
      <c r="V40" s="212">
        <f t="shared" si="2"/>
        <v>0</v>
      </c>
      <c r="W40" s="212">
        <f t="shared" si="3"/>
        <v>0</v>
      </c>
      <c r="X40" s="216"/>
      <c r="Y40" s="221"/>
      <c r="Z40" s="219"/>
    </row>
    <row r="41" spans="1:26" s="220" customFormat="1" ht="11.25" hidden="1" customHeight="1" x14ac:dyDescent="0.2">
      <c r="A41" s="216"/>
      <c r="B41" s="216"/>
      <c r="C41" s="217"/>
      <c r="D41" s="216"/>
      <c r="E41" s="216"/>
      <c r="F41" s="218"/>
      <c r="G41" s="212"/>
      <c r="H41" s="212">
        <f t="shared" si="4"/>
        <v>0</v>
      </c>
      <c r="I41" s="212">
        <f t="shared" si="5"/>
        <v>0</v>
      </c>
      <c r="J41" s="212">
        <f t="shared" si="0"/>
        <v>0</v>
      </c>
      <c r="K41" s="212"/>
      <c r="L41" s="212"/>
      <c r="M41" s="213">
        <f t="shared" si="1"/>
        <v>0</v>
      </c>
      <c r="N41" s="212"/>
      <c r="O41" s="212"/>
      <c r="P41" s="212"/>
      <c r="Q41" s="212"/>
      <c r="R41" s="212"/>
      <c r="S41" s="212"/>
      <c r="T41" s="212"/>
      <c r="U41" s="212"/>
      <c r="V41" s="212">
        <f t="shared" si="2"/>
        <v>0</v>
      </c>
      <c r="W41" s="212">
        <f t="shared" si="3"/>
        <v>0</v>
      </c>
      <c r="X41" s="216"/>
      <c r="Y41" s="221"/>
      <c r="Z41" s="219"/>
    </row>
    <row r="42" spans="1:26" s="220" customFormat="1" ht="11.25" hidden="1" customHeight="1" x14ac:dyDescent="0.2">
      <c r="A42" s="216"/>
      <c r="B42" s="216"/>
      <c r="C42" s="217"/>
      <c r="D42" s="216"/>
      <c r="E42" s="216"/>
      <c r="F42" s="218"/>
      <c r="G42" s="212"/>
      <c r="H42" s="212">
        <f t="shared" si="4"/>
        <v>0</v>
      </c>
      <c r="I42" s="212">
        <f t="shared" si="5"/>
        <v>0</v>
      </c>
      <c r="J42" s="212">
        <f t="shared" si="0"/>
        <v>0</v>
      </c>
      <c r="K42" s="212"/>
      <c r="L42" s="212"/>
      <c r="M42" s="213">
        <f t="shared" si="1"/>
        <v>0</v>
      </c>
      <c r="N42" s="212"/>
      <c r="O42" s="212"/>
      <c r="P42" s="212"/>
      <c r="Q42" s="212"/>
      <c r="R42" s="212"/>
      <c r="S42" s="212"/>
      <c r="T42" s="212"/>
      <c r="U42" s="212"/>
      <c r="V42" s="212">
        <f t="shared" si="2"/>
        <v>0</v>
      </c>
      <c r="W42" s="212">
        <f t="shared" si="3"/>
        <v>0</v>
      </c>
      <c r="X42" s="216"/>
      <c r="Y42" s="221"/>
      <c r="Z42" s="219"/>
    </row>
    <row r="43" spans="1:26" s="220" customFormat="1" ht="11.25" hidden="1" customHeight="1" x14ac:dyDescent="0.2">
      <c r="A43" s="216"/>
      <c r="B43" s="216"/>
      <c r="C43" s="217"/>
      <c r="D43" s="216"/>
      <c r="E43" s="216"/>
      <c r="F43" s="218"/>
      <c r="G43" s="212"/>
      <c r="H43" s="212">
        <f t="shared" si="4"/>
        <v>0</v>
      </c>
      <c r="I43" s="212">
        <f t="shared" si="5"/>
        <v>0</v>
      </c>
      <c r="J43" s="212">
        <f t="shared" si="0"/>
        <v>0</v>
      </c>
      <c r="K43" s="212"/>
      <c r="L43" s="212"/>
      <c r="M43" s="213">
        <f t="shared" si="1"/>
        <v>0</v>
      </c>
      <c r="N43" s="212"/>
      <c r="O43" s="212"/>
      <c r="P43" s="212"/>
      <c r="Q43" s="212"/>
      <c r="R43" s="212"/>
      <c r="S43" s="212"/>
      <c r="T43" s="212"/>
      <c r="U43" s="212"/>
      <c r="V43" s="212">
        <f t="shared" si="2"/>
        <v>0</v>
      </c>
      <c r="W43" s="212">
        <f t="shared" si="3"/>
        <v>0</v>
      </c>
      <c r="X43" s="216"/>
      <c r="Y43" s="221"/>
      <c r="Z43" s="219"/>
    </row>
    <row r="44" spans="1:26" s="220" customFormat="1" ht="11.25" hidden="1" customHeight="1" x14ac:dyDescent="0.2">
      <c r="A44" s="216"/>
      <c r="B44" s="216"/>
      <c r="C44" s="217"/>
      <c r="D44" s="216"/>
      <c r="E44" s="216"/>
      <c r="F44" s="218"/>
      <c r="G44" s="212"/>
      <c r="H44" s="212">
        <f t="shared" si="4"/>
        <v>0</v>
      </c>
      <c r="I44" s="212">
        <f t="shared" si="5"/>
        <v>0</v>
      </c>
      <c r="J44" s="212">
        <f t="shared" si="0"/>
        <v>0</v>
      </c>
      <c r="K44" s="212"/>
      <c r="L44" s="212"/>
      <c r="M44" s="213">
        <f t="shared" si="1"/>
        <v>0</v>
      </c>
      <c r="N44" s="212"/>
      <c r="O44" s="212"/>
      <c r="P44" s="212"/>
      <c r="Q44" s="212"/>
      <c r="R44" s="212"/>
      <c r="S44" s="212"/>
      <c r="T44" s="212"/>
      <c r="U44" s="212"/>
      <c r="V44" s="212">
        <f t="shared" si="2"/>
        <v>0</v>
      </c>
      <c r="W44" s="212">
        <f t="shared" si="3"/>
        <v>0</v>
      </c>
      <c r="X44" s="216"/>
      <c r="Y44" s="221"/>
      <c r="Z44" s="219"/>
    </row>
    <row r="45" spans="1:26" s="220" customFormat="1" ht="11.25" hidden="1" customHeight="1" x14ac:dyDescent="0.2">
      <c r="A45" s="216"/>
      <c r="B45" s="216"/>
      <c r="C45" s="217"/>
      <c r="D45" s="216"/>
      <c r="E45" s="216"/>
      <c r="F45" s="218"/>
      <c r="G45" s="212"/>
      <c r="H45" s="212">
        <f t="shared" si="4"/>
        <v>0</v>
      </c>
      <c r="I45" s="212">
        <f t="shared" si="5"/>
        <v>0</v>
      </c>
      <c r="J45" s="212">
        <f t="shared" si="0"/>
        <v>0</v>
      </c>
      <c r="K45" s="212"/>
      <c r="L45" s="212"/>
      <c r="M45" s="213">
        <f t="shared" si="1"/>
        <v>0</v>
      </c>
      <c r="N45" s="212"/>
      <c r="O45" s="212"/>
      <c r="P45" s="212"/>
      <c r="Q45" s="212"/>
      <c r="R45" s="212"/>
      <c r="S45" s="212"/>
      <c r="T45" s="212"/>
      <c r="U45" s="212"/>
      <c r="V45" s="212">
        <f t="shared" si="2"/>
        <v>0</v>
      </c>
      <c r="W45" s="212">
        <f t="shared" si="3"/>
        <v>0</v>
      </c>
      <c r="X45" s="216"/>
      <c r="Y45" s="221"/>
      <c r="Z45" s="219"/>
    </row>
    <row r="46" spans="1:26" s="220" customFormat="1" ht="11.25" hidden="1" customHeight="1" x14ac:dyDescent="0.2">
      <c r="A46" s="216"/>
      <c r="B46" s="216"/>
      <c r="C46" s="217"/>
      <c r="D46" s="216"/>
      <c r="E46" s="216"/>
      <c r="F46" s="218"/>
      <c r="G46" s="212"/>
      <c r="H46" s="212">
        <f t="shared" si="4"/>
        <v>0</v>
      </c>
      <c r="I46" s="212">
        <f t="shared" si="5"/>
        <v>0</v>
      </c>
      <c r="J46" s="212">
        <f t="shared" si="0"/>
        <v>0</v>
      </c>
      <c r="K46" s="212"/>
      <c r="L46" s="212"/>
      <c r="M46" s="213">
        <f t="shared" si="1"/>
        <v>0</v>
      </c>
      <c r="N46" s="212"/>
      <c r="O46" s="212"/>
      <c r="P46" s="212"/>
      <c r="Q46" s="212"/>
      <c r="R46" s="212"/>
      <c r="S46" s="212"/>
      <c r="T46" s="212"/>
      <c r="U46" s="212"/>
      <c r="V46" s="212">
        <f t="shared" si="2"/>
        <v>0</v>
      </c>
      <c r="W46" s="212">
        <f t="shared" si="3"/>
        <v>0</v>
      </c>
      <c r="X46" s="216"/>
      <c r="Y46" s="221"/>
      <c r="Z46" s="219"/>
    </row>
    <row r="47" spans="1:26" s="220" customFormat="1" ht="11.25" hidden="1" customHeight="1" x14ac:dyDescent="0.2">
      <c r="A47" s="216"/>
      <c r="B47" s="216"/>
      <c r="C47" s="217"/>
      <c r="D47" s="216"/>
      <c r="E47" s="216"/>
      <c r="F47" s="218"/>
      <c r="G47" s="212"/>
      <c r="H47" s="212">
        <f t="shared" si="4"/>
        <v>0</v>
      </c>
      <c r="I47" s="212">
        <f t="shared" si="5"/>
        <v>0</v>
      </c>
      <c r="J47" s="212">
        <f t="shared" si="0"/>
        <v>0</v>
      </c>
      <c r="K47" s="212"/>
      <c r="L47" s="212"/>
      <c r="M47" s="213">
        <f t="shared" si="1"/>
        <v>0</v>
      </c>
      <c r="N47" s="212"/>
      <c r="O47" s="212"/>
      <c r="P47" s="212"/>
      <c r="Q47" s="212"/>
      <c r="R47" s="212"/>
      <c r="S47" s="212"/>
      <c r="T47" s="212"/>
      <c r="U47" s="212"/>
      <c r="V47" s="212">
        <f t="shared" si="2"/>
        <v>0</v>
      </c>
      <c r="W47" s="212">
        <f t="shared" si="3"/>
        <v>0</v>
      </c>
      <c r="X47" s="216"/>
      <c r="Y47" s="221"/>
      <c r="Z47" s="219"/>
    </row>
    <row r="48" spans="1:26" s="220" customFormat="1" ht="11.25" hidden="1" customHeight="1" x14ac:dyDescent="0.2">
      <c r="A48" s="216"/>
      <c r="B48" s="218"/>
      <c r="C48" s="217"/>
      <c r="D48" s="218"/>
      <c r="E48" s="216"/>
      <c r="F48" s="218"/>
      <c r="G48" s="212"/>
      <c r="H48" s="212">
        <f t="shared" si="4"/>
        <v>0</v>
      </c>
      <c r="I48" s="212">
        <f t="shared" si="5"/>
        <v>0</v>
      </c>
      <c r="J48" s="212">
        <f t="shared" si="0"/>
        <v>0</v>
      </c>
      <c r="K48" s="212"/>
      <c r="L48" s="212"/>
      <c r="M48" s="213">
        <f t="shared" si="1"/>
        <v>0</v>
      </c>
      <c r="N48" s="212"/>
      <c r="O48" s="212"/>
      <c r="P48" s="212"/>
      <c r="Q48" s="212"/>
      <c r="R48" s="212"/>
      <c r="S48" s="212"/>
      <c r="T48" s="212"/>
      <c r="U48" s="212"/>
      <c r="V48" s="212">
        <f t="shared" si="2"/>
        <v>0</v>
      </c>
      <c r="W48" s="212">
        <f t="shared" si="3"/>
        <v>0</v>
      </c>
      <c r="X48" s="216"/>
      <c r="Y48" s="221"/>
      <c r="Z48" s="219"/>
    </row>
    <row r="49" spans="1:26" s="220" customFormat="1" ht="11.25" hidden="1" customHeight="1" x14ac:dyDescent="0.2">
      <c r="A49" s="216"/>
      <c r="B49" s="218"/>
      <c r="C49" s="217"/>
      <c r="D49" s="218"/>
      <c r="E49" s="216"/>
      <c r="F49" s="218"/>
      <c r="G49" s="212"/>
      <c r="H49" s="212">
        <f t="shared" si="4"/>
        <v>0</v>
      </c>
      <c r="I49" s="212">
        <f t="shared" si="5"/>
        <v>0</v>
      </c>
      <c r="J49" s="212">
        <f t="shared" si="0"/>
        <v>0</v>
      </c>
      <c r="K49" s="212"/>
      <c r="L49" s="212"/>
      <c r="M49" s="213">
        <f t="shared" si="1"/>
        <v>0</v>
      </c>
      <c r="N49" s="212"/>
      <c r="O49" s="212"/>
      <c r="P49" s="212"/>
      <c r="Q49" s="212"/>
      <c r="R49" s="212"/>
      <c r="S49" s="212"/>
      <c r="T49" s="212"/>
      <c r="U49" s="212"/>
      <c r="V49" s="212">
        <f t="shared" si="2"/>
        <v>0</v>
      </c>
      <c r="W49" s="212">
        <f t="shared" si="3"/>
        <v>0</v>
      </c>
      <c r="X49" s="216"/>
      <c r="Y49" s="221"/>
      <c r="Z49" s="219"/>
    </row>
    <row r="50" spans="1:26" s="220" customFormat="1" ht="11.25" hidden="1" customHeight="1" x14ac:dyDescent="0.2">
      <c r="A50" s="216"/>
      <c r="B50" s="216"/>
      <c r="C50" s="217"/>
      <c r="D50" s="216"/>
      <c r="E50" s="216"/>
      <c r="F50" s="218"/>
      <c r="G50" s="212"/>
      <c r="H50" s="212">
        <f t="shared" si="4"/>
        <v>0</v>
      </c>
      <c r="I50" s="212">
        <f t="shared" si="5"/>
        <v>0</v>
      </c>
      <c r="J50" s="212">
        <f t="shared" si="0"/>
        <v>0</v>
      </c>
      <c r="K50" s="212"/>
      <c r="L50" s="212"/>
      <c r="M50" s="213">
        <f t="shared" si="1"/>
        <v>0</v>
      </c>
      <c r="N50" s="212"/>
      <c r="O50" s="212"/>
      <c r="P50" s="212"/>
      <c r="Q50" s="212"/>
      <c r="R50" s="212"/>
      <c r="S50" s="212"/>
      <c r="T50" s="212"/>
      <c r="U50" s="212"/>
      <c r="V50" s="212">
        <f t="shared" si="2"/>
        <v>0</v>
      </c>
      <c r="W50" s="212">
        <f t="shared" si="3"/>
        <v>0</v>
      </c>
      <c r="X50" s="216"/>
      <c r="Y50" s="221"/>
      <c r="Z50" s="219"/>
    </row>
    <row r="51" spans="1:26" s="220" customFormat="1" ht="11.25" hidden="1" customHeight="1" x14ac:dyDescent="0.2">
      <c r="A51" s="216"/>
      <c r="B51" s="216"/>
      <c r="C51" s="217"/>
      <c r="D51" s="216"/>
      <c r="E51" s="216"/>
      <c r="F51" s="218"/>
      <c r="G51" s="212"/>
      <c r="H51" s="212">
        <f t="shared" si="4"/>
        <v>0</v>
      </c>
      <c r="I51" s="212">
        <f t="shared" si="5"/>
        <v>0</v>
      </c>
      <c r="J51" s="212">
        <f t="shared" si="0"/>
        <v>0</v>
      </c>
      <c r="K51" s="212"/>
      <c r="L51" s="212"/>
      <c r="M51" s="213">
        <f t="shared" si="1"/>
        <v>0</v>
      </c>
      <c r="N51" s="212"/>
      <c r="O51" s="212"/>
      <c r="P51" s="212"/>
      <c r="Q51" s="212"/>
      <c r="R51" s="212"/>
      <c r="S51" s="212"/>
      <c r="T51" s="212"/>
      <c r="U51" s="212"/>
      <c r="V51" s="212">
        <f t="shared" si="2"/>
        <v>0</v>
      </c>
      <c r="W51" s="212">
        <f t="shared" si="3"/>
        <v>0</v>
      </c>
      <c r="X51" s="216"/>
      <c r="Y51" s="221"/>
      <c r="Z51" s="219"/>
    </row>
    <row r="52" spans="1:26" s="220" customFormat="1" ht="11.25" hidden="1" customHeight="1" x14ac:dyDescent="0.2">
      <c r="A52" s="216"/>
      <c r="B52" s="218"/>
      <c r="C52" s="217"/>
      <c r="D52" s="218"/>
      <c r="E52" s="216"/>
      <c r="F52" s="218"/>
      <c r="G52" s="212"/>
      <c r="H52" s="212">
        <f t="shared" si="4"/>
        <v>0</v>
      </c>
      <c r="I52" s="212">
        <f t="shared" si="5"/>
        <v>0</v>
      </c>
      <c r="J52" s="212">
        <f t="shared" si="0"/>
        <v>0</v>
      </c>
      <c r="K52" s="212"/>
      <c r="L52" s="212"/>
      <c r="M52" s="213">
        <f t="shared" si="1"/>
        <v>0</v>
      </c>
      <c r="N52" s="212"/>
      <c r="O52" s="212"/>
      <c r="P52" s="212"/>
      <c r="Q52" s="212"/>
      <c r="R52" s="212"/>
      <c r="S52" s="212"/>
      <c r="T52" s="212"/>
      <c r="U52" s="212"/>
      <c r="V52" s="212">
        <f t="shared" si="2"/>
        <v>0</v>
      </c>
      <c r="W52" s="212">
        <f t="shared" si="3"/>
        <v>0</v>
      </c>
      <c r="X52" s="225"/>
      <c r="Y52" s="225"/>
      <c r="Z52" s="225"/>
    </row>
    <row r="53" spans="1:26" s="220" customFormat="1" ht="11.25" hidden="1" customHeight="1" x14ac:dyDescent="0.2">
      <c r="A53" s="216"/>
      <c r="B53" s="216"/>
      <c r="C53" s="217"/>
      <c r="D53" s="216"/>
      <c r="E53" s="216"/>
      <c r="F53" s="218"/>
      <c r="G53" s="212"/>
      <c r="H53" s="212">
        <f t="shared" si="4"/>
        <v>0</v>
      </c>
      <c r="I53" s="212">
        <f t="shared" si="5"/>
        <v>0</v>
      </c>
      <c r="J53" s="212">
        <f t="shared" si="0"/>
        <v>0</v>
      </c>
      <c r="K53" s="212"/>
      <c r="L53" s="212"/>
      <c r="M53" s="213">
        <f t="shared" si="1"/>
        <v>0</v>
      </c>
      <c r="N53" s="212"/>
      <c r="O53" s="212"/>
      <c r="P53" s="212"/>
      <c r="Q53" s="212"/>
      <c r="R53" s="212"/>
      <c r="S53" s="212"/>
      <c r="T53" s="212"/>
      <c r="U53" s="212"/>
      <c r="V53" s="212">
        <f t="shared" si="2"/>
        <v>0</v>
      </c>
      <c r="W53" s="212">
        <f t="shared" si="3"/>
        <v>0</v>
      </c>
      <c r="X53" s="216"/>
      <c r="Y53" s="221"/>
      <c r="Z53" s="219"/>
    </row>
    <row r="54" spans="1:26" s="220" customFormat="1" ht="11.25" hidden="1" customHeight="1" x14ac:dyDescent="0.2">
      <c r="A54" s="216"/>
      <c r="B54" s="216"/>
      <c r="C54" s="217"/>
      <c r="D54" s="216"/>
      <c r="E54" s="216"/>
      <c r="F54" s="218"/>
      <c r="G54" s="212"/>
      <c r="H54" s="212">
        <f t="shared" si="4"/>
        <v>0</v>
      </c>
      <c r="I54" s="212">
        <f t="shared" si="5"/>
        <v>0</v>
      </c>
      <c r="J54" s="212">
        <f t="shared" si="0"/>
        <v>0</v>
      </c>
      <c r="K54" s="212"/>
      <c r="L54" s="212"/>
      <c r="M54" s="213">
        <f t="shared" si="1"/>
        <v>0</v>
      </c>
      <c r="N54" s="212"/>
      <c r="O54" s="212"/>
      <c r="P54" s="212"/>
      <c r="Q54" s="212"/>
      <c r="R54" s="212"/>
      <c r="S54" s="212"/>
      <c r="T54" s="212"/>
      <c r="U54" s="212"/>
      <c r="V54" s="212">
        <f t="shared" si="2"/>
        <v>0</v>
      </c>
      <c r="W54" s="212">
        <f t="shared" si="3"/>
        <v>0</v>
      </c>
      <c r="X54" s="216"/>
      <c r="Y54" s="221"/>
      <c r="Z54" s="219"/>
    </row>
    <row r="55" spans="1:26" s="188" customFormat="1" ht="13.5" thickBot="1" x14ac:dyDescent="0.25">
      <c r="A55" s="129">
        <f>SUBTOTAL(9,A14:A54)</f>
        <v>868</v>
      </c>
      <c r="B55" s="287" t="s">
        <v>26</v>
      </c>
      <c r="C55" s="288"/>
      <c r="D55" s="288"/>
      <c r="E55" s="288"/>
      <c r="F55" s="288"/>
      <c r="G55" s="288"/>
      <c r="H55" s="288"/>
      <c r="I55" s="130">
        <f>J55/A55</f>
        <v>7.950391169220878</v>
      </c>
      <c r="J55" s="130">
        <f t="shared" ref="J55:W55" si="7">SUBTOTAL(9,J14:J54)</f>
        <v>6900.9395348837224</v>
      </c>
      <c r="K55" s="130">
        <f t="shared" si="7"/>
        <v>0</v>
      </c>
      <c r="L55" s="130">
        <f t="shared" si="7"/>
        <v>0</v>
      </c>
      <c r="M55" s="130">
        <f t="shared" si="7"/>
        <v>6900.9395348837224</v>
      </c>
      <c r="N55" s="130">
        <f t="shared" si="7"/>
        <v>-71.25</v>
      </c>
      <c r="O55" s="130">
        <f t="shared" si="7"/>
        <v>0</v>
      </c>
      <c r="P55" s="130">
        <f t="shared" si="7"/>
        <v>0</v>
      </c>
      <c r="Q55" s="130">
        <f t="shared" si="7"/>
        <v>0</v>
      </c>
      <c r="R55" s="130">
        <f t="shared" si="7"/>
        <v>0</v>
      </c>
      <c r="S55" s="130">
        <f t="shared" si="7"/>
        <v>-61.22</v>
      </c>
      <c r="T55" s="130">
        <f t="shared" si="7"/>
        <v>-69.009395348837216</v>
      </c>
      <c r="U55" s="130">
        <f t="shared" si="7"/>
        <v>-2000</v>
      </c>
      <c r="V55" s="203">
        <f t="shared" si="7"/>
        <v>-2201.4793953488374</v>
      </c>
      <c r="W55" s="203">
        <f t="shared" si="7"/>
        <v>4699.4601395348845</v>
      </c>
      <c r="X55" s="295"/>
      <c r="Y55" s="296"/>
      <c r="Z55" s="296"/>
    </row>
    <row r="56" spans="1:26" x14ac:dyDescent="0.25">
      <c r="A56" s="244"/>
      <c r="B56" s="244"/>
      <c r="C56" s="244"/>
      <c r="D56" s="244"/>
      <c r="E56" s="244"/>
      <c r="F56" s="244"/>
      <c r="G56" s="103"/>
      <c r="H56" s="244"/>
      <c r="I56" s="244"/>
      <c r="J56" s="244"/>
      <c r="K56" s="244"/>
      <c r="L56" s="244"/>
      <c r="M56" s="103"/>
      <c r="N56" s="244"/>
      <c r="O56" s="244"/>
      <c r="P56" s="244"/>
      <c r="Q56" s="244"/>
      <c r="R56" s="244"/>
      <c r="S56" s="104"/>
      <c r="T56" s="244"/>
      <c r="U56" s="244"/>
      <c r="V56" s="105"/>
      <c r="W56" s="244"/>
      <c r="X56" s="244"/>
    </row>
    <row r="57" spans="1:26" x14ac:dyDescent="0.25">
      <c r="A57" s="149"/>
      <c r="B57" s="244"/>
      <c r="C57" s="244"/>
      <c r="D57" s="244"/>
      <c r="E57" s="244"/>
      <c r="F57" s="244"/>
      <c r="G57" s="103"/>
      <c r="H57" s="244"/>
      <c r="I57" s="244"/>
      <c r="J57" s="106"/>
      <c r="K57" s="106" t="e">
        <f>+#REF!+#REF!+#REF!+#REF!+#REF!+#REF!+#REF!+#REF!+#REF!+#REF!+#REF!+#REF!+#REF!+#REF!+#REF!+#REF!+#REF!+#REF!+#REF!+#REF!+#REF!</f>
        <v>#REF!</v>
      </c>
      <c r="L57" s="106" t="e">
        <f>+#REF!+#REF!+#REF!+#REF!+#REF!+#REF!+#REF!+#REF!+#REF!+#REF!+#REF!+#REF!+#REF!+#REF!+#REF!+#REF!+#REF!+#REF!+#REF!+#REF!+#REF!</f>
        <v>#REF!</v>
      </c>
      <c r="M57" s="106" t="e">
        <f>+#REF!+#REF!+#REF!+#REF!+#REF!+#REF!+#REF!+#REF!+#REF!+#REF!+#REF!+#REF!+#REF!+#REF!+#REF!+#REF!+#REF!+#REF!+#REF!+#REF!+#REF!</f>
        <v>#REF!</v>
      </c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244"/>
    </row>
    <row r="58" spans="1:26" x14ac:dyDescent="0.25">
      <c r="A58" s="149"/>
      <c r="B58" s="244"/>
      <c r="C58" s="244"/>
      <c r="D58" s="244"/>
      <c r="E58" s="244"/>
      <c r="F58" s="244"/>
      <c r="G58" s="103"/>
      <c r="H58" s="244"/>
      <c r="I58" s="244"/>
      <c r="J58" s="106"/>
      <c r="K58" s="106" t="e">
        <f t="shared" ref="K58:M58" si="8">+K57-K55</f>
        <v>#REF!</v>
      </c>
      <c r="L58" s="106" t="e">
        <f t="shared" si="8"/>
        <v>#REF!</v>
      </c>
      <c r="M58" s="106" t="e">
        <f t="shared" si="8"/>
        <v>#REF!</v>
      </c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244"/>
    </row>
    <row r="59" spans="1:26" x14ac:dyDescent="0.25">
      <c r="A59" s="149"/>
      <c r="B59" s="149"/>
      <c r="C59" s="244"/>
      <c r="D59" s="244"/>
      <c r="E59" s="244"/>
      <c r="F59" s="244"/>
      <c r="G59" s="103"/>
      <c r="H59" s="244"/>
      <c r="I59" s="244"/>
      <c r="J59" s="244"/>
      <c r="K59" s="244"/>
      <c r="L59" s="244"/>
      <c r="M59" s="103"/>
      <c r="N59" s="244"/>
      <c r="O59" s="244"/>
      <c r="P59" s="244"/>
      <c r="Q59" s="244"/>
      <c r="R59" s="244"/>
      <c r="S59" s="104"/>
      <c r="T59" s="244"/>
      <c r="U59" s="244"/>
      <c r="V59" s="105"/>
      <c r="W59" s="244"/>
      <c r="X59" s="244"/>
    </row>
    <row r="60" spans="1:26" x14ac:dyDescent="0.25">
      <c r="A60" s="149"/>
      <c r="B60" s="244"/>
      <c r="C60" s="244"/>
      <c r="D60" s="244"/>
      <c r="E60" s="244"/>
      <c r="F60" s="244"/>
      <c r="G60" s="103"/>
      <c r="H60" s="244"/>
      <c r="I60" s="244"/>
      <c r="J60" s="244"/>
      <c r="K60" s="244"/>
      <c r="L60" s="244"/>
      <c r="M60" s="103"/>
      <c r="N60" s="244"/>
      <c r="O60" s="244"/>
      <c r="P60" s="244"/>
      <c r="Q60" s="244"/>
      <c r="R60" s="244"/>
      <c r="S60" s="104"/>
      <c r="T60" s="244"/>
      <c r="U60" s="244"/>
      <c r="V60" s="105"/>
      <c r="W60" s="244"/>
      <c r="X60" s="244"/>
    </row>
    <row r="61" spans="1:26" x14ac:dyDescent="0.25">
      <c r="A61" s="244"/>
      <c r="B61" s="244"/>
      <c r="C61" s="244"/>
      <c r="D61" s="244"/>
      <c r="E61" s="244"/>
      <c r="F61" s="244"/>
      <c r="G61" s="103"/>
      <c r="H61" s="244"/>
      <c r="I61" s="244"/>
      <c r="J61" s="244"/>
      <c r="K61" s="244"/>
      <c r="L61" s="244"/>
      <c r="M61" s="103"/>
      <c r="N61" s="244"/>
      <c r="O61" s="244"/>
      <c r="P61" s="244"/>
      <c r="Q61" s="244"/>
      <c r="R61" s="244"/>
      <c r="S61" s="104"/>
      <c r="T61" s="244"/>
      <c r="U61" s="244"/>
      <c r="V61" s="105"/>
      <c r="W61" s="244"/>
      <c r="X61" s="244"/>
    </row>
    <row r="62" spans="1:26" x14ac:dyDescent="0.25">
      <c r="A62" s="244"/>
      <c r="B62" s="244"/>
      <c r="C62" s="244"/>
      <c r="D62" s="244"/>
      <c r="E62" s="244"/>
      <c r="F62" s="244"/>
      <c r="G62" s="103"/>
      <c r="H62" s="244"/>
      <c r="I62" s="244"/>
      <c r="J62" s="244"/>
      <c r="K62" s="244"/>
      <c r="L62" s="244"/>
      <c r="M62" s="103"/>
      <c r="N62" s="244"/>
      <c r="O62" s="244"/>
      <c r="P62" s="244"/>
      <c r="Q62" s="244"/>
      <c r="R62" s="244"/>
      <c r="S62" s="104"/>
      <c r="T62" s="244"/>
      <c r="U62" s="244"/>
      <c r="V62" s="105"/>
      <c r="W62" s="244"/>
      <c r="X62" s="244"/>
    </row>
    <row r="63" spans="1:26" x14ac:dyDescent="0.25">
      <c r="A63" s="244"/>
      <c r="B63" s="244"/>
      <c r="C63" s="244"/>
      <c r="D63" s="244"/>
      <c r="E63" s="244"/>
      <c r="F63" s="244"/>
      <c r="G63" s="103"/>
      <c r="H63" s="244"/>
      <c r="I63" s="244"/>
      <c r="J63" s="244"/>
      <c r="K63" s="244"/>
      <c r="L63" s="244"/>
      <c r="M63" s="103"/>
      <c r="N63" s="244"/>
      <c r="O63" s="244"/>
      <c r="P63" s="244"/>
      <c r="Q63" s="244"/>
      <c r="R63" s="244"/>
      <c r="S63" s="104"/>
      <c r="T63" s="244"/>
      <c r="U63" s="244"/>
      <c r="V63" s="105"/>
      <c r="W63" s="244"/>
      <c r="X63" s="244"/>
    </row>
    <row r="64" spans="1:26" x14ac:dyDescent="0.25">
      <c r="A64" s="244"/>
      <c r="B64" s="244"/>
      <c r="C64" s="244"/>
      <c r="D64" s="244"/>
      <c r="E64" s="244"/>
      <c r="F64" s="244"/>
      <c r="G64" s="103"/>
      <c r="H64" s="244"/>
      <c r="I64" s="244"/>
      <c r="J64" s="244"/>
      <c r="K64" s="244"/>
      <c r="L64" s="244"/>
      <c r="M64" s="103"/>
      <c r="N64" s="244"/>
      <c r="O64" s="244"/>
      <c r="P64" s="244"/>
      <c r="Q64" s="244"/>
      <c r="R64" s="244"/>
      <c r="S64" s="104"/>
      <c r="T64" s="244"/>
      <c r="U64" s="244"/>
      <c r="V64" s="105"/>
      <c r="W64" s="244"/>
      <c r="X64" s="244"/>
    </row>
    <row r="65" spans="1:24" x14ac:dyDescent="0.25">
      <c r="A65" s="244"/>
      <c r="B65" s="244"/>
      <c r="C65" s="244"/>
      <c r="D65" s="244"/>
      <c r="E65" s="244"/>
      <c r="F65" s="244"/>
      <c r="G65" s="103"/>
      <c r="H65" s="244"/>
      <c r="I65" s="244"/>
      <c r="J65" s="244"/>
      <c r="K65" s="244"/>
      <c r="L65" s="244"/>
      <c r="M65" s="103"/>
      <c r="N65" s="244"/>
      <c r="O65" s="244"/>
      <c r="P65" s="244"/>
      <c r="Q65" s="244"/>
      <c r="R65" s="244"/>
      <c r="S65" s="104"/>
      <c r="T65" s="244"/>
      <c r="U65" s="244"/>
      <c r="V65" s="105"/>
      <c r="W65" s="244"/>
      <c r="X65" s="244"/>
    </row>
    <row r="66" spans="1:24" x14ac:dyDescent="0.25">
      <c r="A66" s="244"/>
      <c r="B66" s="244"/>
      <c r="C66" s="244"/>
      <c r="D66" s="244"/>
      <c r="E66" s="244"/>
      <c r="F66" s="244"/>
      <c r="G66" s="103"/>
      <c r="H66" s="244"/>
      <c r="I66" s="244"/>
      <c r="J66" s="244"/>
      <c r="K66" s="244"/>
      <c r="L66" s="244"/>
      <c r="M66" s="103"/>
      <c r="N66" s="244"/>
      <c r="O66" s="244"/>
      <c r="P66" s="244"/>
      <c r="Q66" s="244"/>
      <c r="R66" s="244"/>
      <c r="S66" s="104"/>
      <c r="T66" s="244"/>
      <c r="U66" s="244"/>
      <c r="V66" s="105"/>
      <c r="W66" s="244"/>
      <c r="X66" s="244"/>
    </row>
    <row r="67" spans="1:24" x14ac:dyDescent="0.25">
      <c r="A67" s="244"/>
      <c r="B67" s="244"/>
      <c r="C67" s="244"/>
      <c r="D67" s="244"/>
      <c r="E67" s="244"/>
      <c r="F67" s="244"/>
      <c r="G67" s="103"/>
      <c r="H67" s="244"/>
      <c r="I67" s="244"/>
      <c r="J67" s="244"/>
      <c r="K67" s="244"/>
      <c r="L67" s="244"/>
      <c r="M67" s="103"/>
      <c r="N67" s="244"/>
      <c r="O67" s="244"/>
      <c r="P67" s="244"/>
      <c r="Q67" s="244"/>
      <c r="R67" s="244"/>
      <c r="S67" s="104"/>
      <c r="T67" s="244"/>
      <c r="U67" s="244"/>
      <c r="V67" s="105"/>
      <c r="W67" s="244"/>
      <c r="X67" s="244"/>
    </row>
    <row r="68" spans="1:24" x14ac:dyDescent="0.25">
      <c r="A68" s="244"/>
      <c r="B68" s="244"/>
      <c r="C68" s="244"/>
      <c r="D68" s="244"/>
      <c r="E68" s="244"/>
      <c r="F68" s="244"/>
      <c r="G68" s="103"/>
      <c r="H68" s="244"/>
      <c r="I68" s="244"/>
      <c r="J68" s="244"/>
      <c r="K68" s="244"/>
      <c r="L68" s="244"/>
      <c r="M68" s="103"/>
      <c r="N68" s="244"/>
      <c r="O68" s="244"/>
      <c r="P68" s="244"/>
      <c r="Q68" s="244"/>
      <c r="R68" s="244"/>
      <c r="S68" s="104"/>
      <c r="T68" s="244"/>
      <c r="U68" s="244"/>
      <c r="V68" s="105"/>
      <c r="W68" s="244"/>
      <c r="X68" s="244"/>
    </row>
    <row r="69" spans="1:24" x14ac:dyDescent="0.25">
      <c r="A69" s="244"/>
      <c r="B69" s="244"/>
      <c r="C69" s="244"/>
      <c r="D69" s="244"/>
      <c r="E69" s="244"/>
      <c r="F69" s="244"/>
      <c r="G69" s="103"/>
      <c r="H69" s="244"/>
      <c r="I69" s="244"/>
      <c r="J69" s="244"/>
      <c r="K69" s="244"/>
      <c r="L69" s="244"/>
      <c r="M69" s="103"/>
      <c r="N69" s="244"/>
      <c r="O69" s="244"/>
      <c r="P69" s="244"/>
      <c r="Q69" s="244"/>
      <c r="R69" s="244"/>
      <c r="S69" s="104"/>
      <c r="T69" s="244"/>
      <c r="U69" s="244"/>
      <c r="V69" s="105"/>
      <c r="W69" s="244"/>
      <c r="X69" s="244"/>
    </row>
    <row r="70" spans="1:24" x14ac:dyDescent="0.25">
      <c r="A70" s="244"/>
      <c r="B70" s="244"/>
      <c r="C70" s="244"/>
      <c r="D70" s="244"/>
      <c r="E70" s="244"/>
      <c r="F70" s="244"/>
      <c r="G70" s="103"/>
      <c r="H70" s="244"/>
      <c r="I70" s="244"/>
      <c r="J70" s="244"/>
      <c r="K70" s="244"/>
      <c r="L70" s="244"/>
      <c r="M70" s="103"/>
      <c r="N70" s="244"/>
      <c r="O70" s="244"/>
      <c r="P70" s="244"/>
      <c r="Q70" s="244"/>
      <c r="R70" s="244"/>
      <c r="S70" s="104"/>
      <c r="T70" s="244"/>
      <c r="U70" s="244"/>
      <c r="V70" s="105"/>
      <c r="W70" s="244"/>
      <c r="X70" s="244"/>
    </row>
    <row r="71" spans="1:24" x14ac:dyDescent="0.25">
      <c r="A71" s="244"/>
      <c r="B71" s="244"/>
      <c r="C71" s="244"/>
      <c r="D71" s="244"/>
      <c r="E71" s="244"/>
      <c r="F71" s="244"/>
      <c r="G71" s="103"/>
      <c r="H71" s="244"/>
      <c r="I71" s="244"/>
      <c r="J71" s="244"/>
      <c r="K71" s="244"/>
      <c r="L71" s="244"/>
      <c r="M71" s="103"/>
      <c r="N71" s="244"/>
      <c r="O71" s="244"/>
      <c r="P71" s="244"/>
      <c r="Q71" s="244"/>
      <c r="R71" s="244"/>
      <c r="S71" s="104"/>
      <c r="T71" s="244"/>
      <c r="U71" s="244"/>
      <c r="V71" s="105"/>
      <c r="W71" s="244"/>
      <c r="X71" s="244"/>
    </row>
    <row r="72" spans="1:24" x14ac:dyDescent="0.25">
      <c r="A72" s="244"/>
      <c r="B72" s="244"/>
      <c r="C72" s="244"/>
      <c r="D72" s="244"/>
      <c r="E72" s="244"/>
      <c r="F72" s="244"/>
      <c r="G72" s="103"/>
      <c r="H72" s="244"/>
      <c r="I72" s="244"/>
      <c r="J72" s="244"/>
      <c r="K72" s="244"/>
      <c r="L72" s="244"/>
      <c r="M72" s="103"/>
      <c r="N72" s="244"/>
      <c r="O72" s="244"/>
      <c r="P72" s="244"/>
      <c r="Q72" s="244"/>
      <c r="R72" s="244"/>
      <c r="S72" s="104"/>
      <c r="T72" s="244"/>
      <c r="U72" s="244"/>
      <c r="V72" s="105"/>
      <c r="W72" s="244"/>
      <c r="X72" s="244"/>
    </row>
    <row r="73" spans="1:24" x14ac:dyDescent="0.25">
      <c r="A73" s="244"/>
      <c r="B73" s="244"/>
      <c r="C73" s="244"/>
      <c r="D73" s="244"/>
      <c r="E73" s="244"/>
      <c r="F73" s="244"/>
      <c r="G73" s="103"/>
      <c r="H73" s="244"/>
      <c r="I73" s="244"/>
      <c r="J73" s="244"/>
      <c r="K73" s="244"/>
      <c r="L73" s="244"/>
      <c r="M73" s="103"/>
      <c r="N73" s="244"/>
      <c r="O73" s="244"/>
      <c r="P73" s="244"/>
      <c r="Q73" s="244"/>
      <c r="R73" s="244"/>
      <c r="S73" s="104"/>
      <c r="T73" s="244"/>
      <c r="U73" s="244"/>
      <c r="V73" s="105"/>
      <c r="W73" s="244"/>
      <c r="X73" s="244"/>
    </row>
    <row r="74" spans="1:24" x14ac:dyDescent="0.25">
      <c r="A74" s="244"/>
      <c r="B74" s="244"/>
      <c r="C74" s="244"/>
      <c r="D74" s="244"/>
      <c r="E74" s="244"/>
      <c r="F74" s="244"/>
      <c r="G74" s="103"/>
      <c r="H74" s="244"/>
      <c r="I74" s="244"/>
      <c r="J74" s="244"/>
      <c r="K74" s="244"/>
      <c r="L74" s="244"/>
      <c r="M74" s="103"/>
      <c r="N74" s="244"/>
      <c r="O74" s="244"/>
      <c r="P74" s="244"/>
      <c r="Q74" s="244"/>
      <c r="R74" s="244"/>
      <c r="S74" s="104"/>
      <c r="T74" s="244"/>
      <c r="U74" s="244"/>
      <c r="V74" s="105"/>
      <c r="W74" s="244"/>
      <c r="X74" s="244"/>
    </row>
    <row r="75" spans="1:24" x14ac:dyDescent="0.25">
      <c r="A75" s="244"/>
      <c r="B75" s="244"/>
      <c r="C75" s="244"/>
      <c r="D75" s="244"/>
      <c r="E75" s="244"/>
      <c r="F75" s="244"/>
      <c r="G75" s="103"/>
      <c r="H75" s="244"/>
      <c r="I75" s="244"/>
      <c r="J75" s="244"/>
      <c r="K75" s="244"/>
      <c r="L75" s="244"/>
      <c r="M75" s="103"/>
      <c r="N75" s="244"/>
      <c r="O75" s="244"/>
      <c r="P75" s="244"/>
      <c r="Q75" s="244"/>
      <c r="R75" s="244"/>
      <c r="S75" s="104"/>
      <c r="T75" s="244"/>
      <c r="U75" s="244"/>
      <c r="V75" s="105"/>
      <c r="W75" s="244"/>
      <c r="X75" s="244"/>
    </row>
    <row r="76" spans="1:24" x14ac:dyDescent="0.25">
      <c r="A76" s="244"/>
      <c r="B76" s="244"/>
      <c r="C76" s="244"/>
      <c r="D76" s="244"/>
      <c r="E76" s="244"/>
      <c r="F76" s="244"/>
      <c r="G76" s="103"/>
      <c r="H76" s="244"/>
      <c r="I76" s="244"/>
      <c r="J76" s="244"/>
      <c r="K76" s="244"/>
      <c r="L76" s="244"/>
      <c r="M76" s="103"/>
      <c r="N76" s="244"/>
      <c r="O76" s="244"/>
      <c r="P76" s="244"/>
      <c r="Q76" s="244"/>
      <c r="R76" s="244"/>
      <c r="S76" s="104"/>
      <c r="T76" s="244"/>
      <c r="U76" s="244"/>
      <c r="V76" s="105"/>
      <c r="W76" s="244"/>
      <c r="X76" s="244"/>
    </row>
    <row r="77" spans="1:24" x14ac:dyDescent="0.25">
      <c r="A77" s="244"/>
      <c r="B77" s="244"/>
      <c r="C77" s="244"/>
      <c r="D77" s="244"/>
      <c r="E77" s="244"/>
      <c r="F77" s="244"/>
      <c r="G77" s="103"/>
      <c r="H77" s="244"/>
      <c r="I77" s="244"/>
      <c r="J77" s="244"/>
      <c r="K77" s="244"/>
      <c r="L77" s="244"/>
      <c r="M77" s="103"/>
      <c r="N77" s="244"/>
      <c r="O77" s="244"/>
      <c r="P77" s="244"/>
      <c r="Q77" s="244"/>
      <c r="R77" s="244"/>
      <c r="S77" s="104"/>
      <c r="T77" s="244"/>
      <c r="U77" s="244"/>
      <c r="V77" s="105"/>
      <c r="W77" s="244"/>
      <c r="X77" s="244"/>
    </row>
    <row r="78" spans="1:24" x14ac:dyDescent="0.25">
      <c r="A78" s="244"/>
      <c r="B78" s="244"/>
      <c r="C78" s="244"/>
      <c r="D78" s="244"/>
      <c r="E78" s="244"/>
      <c r="F78" s="244"/>
      <c r="G78" s="103"/>
      <c r="H78" s="244"/>
      <c r="I78" s="244"/>
      <c r="J78" s="244"/>
      <c r="K78" s="244"/>
      <c r="L78" s="244"/>
      <c r="M78" s="103"/>
      <c r="N78" s="244"/>
      <c r="O78" s="244"/>
      <c r="P78" s="244"/>
      <c r="Q78" s="244"/>
      <c r="R78" s="244"/>
      <c r="S78" s="104"/>
      <c r="T78" s="244"/>
      <c r="U78" s="244"/>
      <c r="V78" s="105"/>
      <c r="W78" s="244"/>
      <c r="X78" s="244"/>
    </row>
    <row r="79" spans="1:24" x14ac:dyDescent="0.25">
      <c r="A79" s="244"/>
      <c r="B79" s="244"/>
      <c r="C79" s="244"/>
      <c r="D79" s="244"/>
      <c r="E79" s="244"/>
      <c r="F79" s="244"/>
      <c r="G79" s="103"/>
      <c r="H79" s="244"/>
      <c r="I79" s="244"/>
      <c r="J79" s="244"/>
      <c r="K79" s="244"/>
      <c r="L79" s="244"/>
      <c r="M79" s="103"/>
      <c r="N79" s="244"/>
      <c r="O79" s="244"/>
      <c r="P79" s="244"/>
      <c r="Q79" s="244"/>
      <c r="R79" s="244"/>
      <c r="S79" s="104"/>
      <c r="T79" s="244"/>
      <c r="U79" s="244"/>
      <c r="V79" s="105"/>
      <c r="W79" s="244"/>
      <c r="X79" s="244"/>
    </row>
    <row r="80" spans="1:24" x14ac:dyDescent="0.25">
      <c r="A80" s="244"/>
      <c r="B80" s="244"/>
      <c r="C80" s="244"/>
      <c r="D80" s="244"/>
      <c r="E80" s="244"/>
      <c r="F80" s="244"/>
      <c r="G80" s="103"/>
      <c r="H80" s="244"/>
      <c r="I80" s="244"/>
      <c r="J80" s="244"/>
      <c r="K80" s="244"/>
      <c r="L80" s="244"/>
      <c r="M80" s="103"/>
      <c r="N80" s="244"/>
      <c r="O80" s="244"/>
      <c r="P80" s="244"/>
      <c r="Q80" s="244"/>
      <c r="R80" s="244"/>
      <c r="S80" s="104"/>
      <c r="T80" s="244"/>
      <c r="U80" s="244"/>
      <c r="V80" s="105"/>
      <c r="W80" s="244"/>
      <c r="X80" s="244"/>
    </row>
    <row r="81" spans="1:24" x14ac:dyDescent="0.25">
      <c r="A81" s="244"/>
      <c r="B81" s="244"/>
      <c r="C81" s="244"/>
      <c r="D81" s="244"/>
      <c r="E81" s="244"/>
      <c r="F81" s="244"/>
      <c r="G81" s="103"/>
      <c r="H81" s="244"/>
      <c r="I81" s="244"/>
      <c r="J81" s="244"/>
      <c r="K81" s="244"/>
      <c r="L81" s="244"/>
      <c r="M81" s="103"/>
      <c r="N81" s="244"/>
      <c r="O81" s="244"/>
      <c r="P81" s="244"/>
      <c r="Q81" s="244"/>
      <c r="R81" s="244"/>
      <c r="S81" s="104"/>
      <c r="T81" s="244"/>
      <c r="U81" s="244"/>
      <c r="V81" s="105"/>
      <c r="W81" s="244"/>
      <c r="X81" s="244"/>
    </row>
    <row r="82" spans="1:24" x14ac:dyDescent="0.25">
      <c r="A82" s="244"/>
      <c r="B82" s="244"/>
      <c r="C82" s="244"/>
      <c r="D82" s="244"/>
      <c r="E82" s="244"/>
      <c r="F82" s="244"/>
      <c r="G82" s="103"/>
      <c r="H82" s="244"/>
      <c r="I82" s="244"/>
      <c r="J82" s="244"/>
      <c r="K82" s="244"/>
      <c r="L82" s="244"/>
      <c r="M82" s="103"/>
      <c r="N82" s="244"/>
      <c r="O82" s="244"/>
      <c r="P82" s="244"/>
      <c r="Q82" s="244"/>
      <c r="R82" s="244"/>
      <c r="S82" s="104"/>
      <c r="T82" s="244"/>
      <c r="U82" s="244"/>
      <c r="V82" s="105"/>
      <c r="W82" s="244"/>
      <c r="X82" s="244"/>
    </row>
    <row r="83" spans="1:24" x14ac:dyDescent="0.25">
      <c r="A83" s="244"/>
      <c r="B83" s="244"/>
      <c r="C83" s="244"/>
      <c r="D83" s="244"/>
      <c r="E83" s="244"/>
      <c r="F83" s="244"/>
      <c r="G83" s="103"/>
      <c r="H83" s="244"/>
      <c r="I83" s="244"/>
      <c r="J83" s="244"/>
      <c r="K83" s="244"/>
      <c r="L83" s="244"/>
      <c r="M83" s="103"/>
      <c r="N83" s="244"/>
      <c r="O83" s="244"/>
      <c r="P83" s="244"/>
      <c r="Q83" s="244"/>
      <c r="R83" s="244"/>
      <c r="S83" s="104"/>
      <c r="T83" s="244"/>
      <c r="U83" s="244"/>
      <c r="V83" s="105"/>
      <c r="W83" s="244"/>
      <c r="X83" s="244"/>
    </row>
  </sheetData>
  <autoFilter ref="A13:Z54" xr:uid="{06C5A392-10BA-45F4-AA48-B930B3FEA052}">
    <filterColumn colId="1">
      <colorFilter dxfId="1"/>
    </filterColumn>
    <filterColumn colId="3">
      <filters>
        <filter val="LUIS PEÑARANDA"/>
      </filters>
    </filterColumn>
    <sortState xmlns:xlrd2="http://schemas.microsoft.com/office/spreadsheetml/2017/richdata2" ref="A14:Z54">
      <sortCondition ref="D13:D54"/>
    </sortState>
  </autoFilter>
  <mergeCells count="7">
    <mergeCell ref="X55:Z55"/>
    <mergeCell ref="B5:D5"/>
    <mergeCell ref="B6:D6"/>
    <mergeCell ref="B7:D7"/>
    <mergeCell ref="K12:L12"/>
    <mergeCell ref="N12:O12"/>
    <mergeCell ref="B55:H55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0179C-ADDC-483C-85B8-174FC930119D}">
  <sheetPr filterMode="1">
    <pageSetUpPr fitToPage="1"/>
  </sheetPr>
  <dimension ref="A1:Z83"/>
  <sheetViews>
    <sheetView showGridLines="0" topLeftCell="D1" zoomScale="92" zoomScaleNormal="92" workbookViewId="0">
      <pane ySplit="42255" topLeftCell="A253"/>
      <selection activeCell="U16" sqref="U16"/>
      <selection pane="bottomLeft" activeCell="X55" sqref="A1:Z55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ht="15.75" thickBot="1" x14ac:dyDescent="0.3">
      <c r="E2" s="240" t="s">
        <v>72</v>
      </c>
      <c r="F2" s="241" t="s">
        <v>176</v>
      </c>
      <c r="G2" s="242">
        <v>6</v>
      </c>
      <c r="H2" s="242">
        <v>0.13953488372093023</v>
      </c>
      <c r="I2" s="242">
        <v>6.4186046511627906</v>
      </c>
      <c r="J2" s="243">
        <v>44552</v>
      </c>
      <c r="K2" s="208"/>
      <c r="L2" s="206"/>
      <c r="M2" s="210"/>
      <c r="N2" s="239">
        <v>46</v>
      </c>
    </row>
    <row r="3" spans="1:26" ht="15.75" thickBot="1" x14ac:dyDescent="0.3">
      <c r="E3" s="225"/>
      <c r="F3" s="225"/>
      <c r="G3" s="226"/>
      <c r="H3" s="226"/>
      <c r="I3" s="226"/>
      <c r="J3" s="227"/>
      <c r="K3" s="233"/>
      <c r="L3" s="234"/>
      <c r="M3" s="235"/>
      <c r="N3" s="225"/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15"/>
      <c r="C8" s="215"/>
      <c r="D8" s="215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15"/>
      <c r="C9" s="215"/>
      <c r="D9" s="215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15"/>
      <c r="C10" s="215"/>
      <c r="D10" s="215"/>
    </row>
    <row r="11" spans="1:26" ht="15.75" thickBot="1" x14ac:dyDescent="0.3">
      <c r="A11" s="69"/>
      <c r="B11" s="215"/>
      <c r="C11" s="215"/>
      <c r="D11" s="215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20" customFormat="1" ht="11.25" hidden="1" customHeight="1" x14ac:dyDescent="0.2">
      <c r="A14" s="216">
        <v>672</v>
      </c>
      <c r="B14" s="216" t="s">
        <v>216</v>
      </c>
      <c r="C14" s="217">
        <v>44552</v>
      </c>
      <c r="D14" s="216" t="s">
        <v>216</v>
      </c>
      <c r="E14" s="216" t="s">
        <v>70</v>
      </c>
      <c r="F14" s="218" t="s">
        <v>159</v>
      </c>
      <c r="G14" s="212">
        <v>6.08</v>
      </c>
      <c r="H14" s="212">
        <f>G14/$H$12</f>
        <v>0.14139534883720931</v>
      </c>
      <c r="I14" s="212">
        <f>+H14*X14</f>
        <v>6.5041860465116281</v>
      </c>
      <c r="J14" s="212">
        <f>+I14*A14</f>
        <v>4370.8130232558142</v>
      </c>
      <c r="K14" s="212"/>
      <c r="L14" s="212"/>
      <c r="M14" s="213">
        <f>SUM(J14:L14)</f>
        <v>4370.8130232558142</v>
      </c>
      <c r="N14" s="212"/>
      <c r="O14" s="212"/>
      <c r="P14" s="212"/>
      <c r="Q14" s="212"/>
      <c r="R14" s="212"/>
      <c r="S14" s="212">
        <v>-575.86</v>
      </c>
      <c r="T14" s="212">
        <f>-J14*1%</f>
        <v>-43.70813023255814</v>
      </c>
      <c r="U14" s="212"/>
      <c r="V14" s="212">
        <f>SUM(N14:U14)</f>
        <v>-619.56813023255813</v>
      </c>
      <c r="W14" s="212">
        <f>+M14+V14-K14-L14</f>
        <v>3751.2448930232558</v>
      </c>
      <c r="X14" s="216">
        <v>46</v>
      </c>
      <c r="Y14" s="219" t="s">
        <v>215</v>
      </c>
      <c r="Z14" s="219" t="s">
        <v>213</v>
      </c>
    </row>
    <row r="15" spans="1:26" s="220" customFormat="1" ht="11.25" hidden="1" customHeight="1" x14ac:dyDescent="0.2">
      <c r="A15" s="216">
        <v>460</v>
      </c>
      <c r="B15" s="216" t="s">
        <v>217</v>
      </c>
      <c r="C15" s="217">
        <v>44552</v>
      </c>
      <c r="D15" s="216" t="s">
        <v>217</v>
      </c>
      <c r="E15" s="216" t="s">
        <v>72</v>
      </c>
      <c r="F15" s="218" t="s">
        <v>159</v>
      </c>
      <c r="G15" s="212">
        <v>5.94</v>
      </c>
      <c r="H15" s="212">
        <f>G15/$H$12</f>
        <v>0.13813953488372094</v>
      </c>
      <c r="I15" s="212">
        <f>+H15*X15</f>
        <v>6.3544186046511628</v>
      </c>
      <c r="J15" s="212">
        <f>+I15*A15</f>
        <v>2923.032558139535</v>
      </c>
      <c r="K15" s="212"/>
      <c r="L15" s="212"/>
      <c r="M15" s="213">
        <f>SUM(J15:L15)</f>
        <v>2923.032558139535</v>
      </c>
      <c r="N15" s="212"/>
      <c r="O15" s="212"/>
      <c r="P15" s="212"/>
      <c r="Q15" s="212"/>
      <c r="R15" s="212"/>
      <c r="S15" s="212">
        <v>-342.1</v>
      </c>
      <c r="T15" s="212">
        <f>-J15*1%</f>
        <v>-29.230325581395352</v>
      </c>
      <c r="U15" s="212"/>
      <c r="V15" s="212">
        <f>SUM(N15:U15)</f>
        <v>-371.33032558139536</v>
      </c>
      <c r="W15" s="212">
        <f>+M15+V15-K15-L15</f>
        <v>2551.7022325581397</v>
      </c>
      <c r="X15" s="216">
        <v>46</v>
      </c>
      <c r="Y15" s="219" t="s">
        <v>215</v>
      </c>
      <c r="Z15" s="219" t="s">
        <v>213</v>
      </c>
    </row>
    <row r="16" spans="1:26" s="220" customFormat="1" ht="11.25" customHeight="1" x14ac:dyDescent="0.2">
      <c r="A16" s="216">
        <v>864</v>
      </c>
      <c r="B16" s="216" t="s">
        <v>176</v>
      </c>
      <c r="C16" s="217">
        <v>44551</v>
      </c>
      <c r="D16" s="216" t="s">
        <v>176</v>
      </c>
      <c r="E16" s="216" t="s">
        <v>72</v>
      </c>
      <c r="F16" s="218" t="s">
        <v>159</v>
      </c>
      <c r="G16" s="212">
        <v>6</v>
      </c>
      <c r="H16" s="212">
        <f>G16/$H$12</f>
        <v>0.13953488372093023</v>
      </c>
      <c r="I16" s="212">
        <f>+H16*X16</f>
        <v>6.4186046511627906</v>
      </c>
      <c r="J16" s="212">
        <f t="shared" ref="J16:J54" si="0">+I16*A16</f>
        <v>5545.6744186046508</v>
      </c>
      <c r="K16" s="212"/>
      <c r="L16" s="212"/>
      <c r="M16" s="213">
        <f t="shared" ref="M16:M54" si="1">SUM(J16:L16)</f>
        <v>5545.6744186046508</v>
      </c>
      <c r="N16" s="212">
        <v>-71.25</v>
      </c>
      <c r="O16" s="212"/>
      <c r="P16" s="212"/>
      <c r="Q16" s="212"/>
      <c r="R16" s="212"/>
      <c r="S16" s="212">
        <v>25.81</v>
      </c>
      <c r="T16" s="212">
        <f>-(864*6.25)*1%</f>
        <v>-54</v>
      </c>
      <c r="U16" s="212">
        <f>-2500-2600</f>
        <v>-5100</v>
      </c>
      <c r="V16" s="212">
        <f t="shared" ref="V16:V54" si="2">SUM(N16:U16)</f>
        <v>-5199.4399999999996</v>
      </c>
      <c r="W16" s="212">
        <f t="shared" ref="W16:W54" si="3">+M16+V16-K16-L16</f>
        <v>346.23441860465118</v>
      </c>
      <c r="X16" s="216">
        <v>46</v>
      </c>
      <c r="Y16" s="219" t="s">
        <v>215</v>
      </c>
      <c r="Z16" s="219" t="s">
        <v>218</v>
      </c>
    </row>
    <row r="17" spans="1:26" s="220" customFormat="1" ht="11.25" hidden="1" customHeight="1" x14ac:dyDescent="0.2">
      <c r="A17" s="216"/>
      <c r="B17" s="216"/>
      <c r="C17" s="217"/>
      <c r="D17" s="216"/>
      <c r="E17" s="216"/>
      <c r="F17" s="218"/>
      <c r="G17" s="212"/>
      <c r="H17" s="212"/>
      <c r="I17" s="212"/>
      <c r="J17" s="212">
        <f t="shared" si="0"/>
        <v>0</v>
      </c>
      <c r="K17" s="212"/>
      <c r="L17" s="212"/>
      <c r="M17" s="213">
        <f t="shared" si="1"/>
        <v>0</v>
      </c>
      <c r="N17" s="212"/>
      <c r="O17" s="212"/>
      <c r="P17" s="212"/>
      <c r="Q17" s="212"/>
      <c r="R17" s="212"/>
      <c r="S17" s="212"/>
      <c r="T17" s="212"/>
      <c r="U17" s="212"/>
      <c r="V17" s="212">
        <f t="shared" si="2"/>
        <v>0</v>
      </c>
      <c r="W17" s="212">
        <f t="shared" si="3"/>
        <v>0</v>
      </c>
      <c r="X17" s="216"/>
      <c r="Y17" s="219"/>
      <c r="Z17" s="219"/>
    </row>
    <row r="18" spans="1:26" s="220" customFormat="1" ht="11.25" hidden="1" customHeight="1" x14ac:dyDescent="0.2">
      <c r="A18" s="216"/>
      <c r="B18" s="216"/>
      <c r="C18" s="217"/>
      <c r="D18" s="216"/>
      <c r="E18" s="216"/>
      <c r="F18" s="218"/>
      <c r="G18" s="212"/>
      <c r="H18" s="212"/>
      <c r="I18" s="212"/>
      <c r="J18" s="212">
        <f t="shared" si="0"/>
        <v>0</v>
      </c>
      <c r="K18" s="212"/>
      <c r="L18" s="212"/>
      <c r="M18" s="213">
        <f t="shared" si="1"/>
        <v>0</v>
      </c>
      <c r="N18" s="212"/>
      <c r="O18" s="212"/>
      <c r="P18" s="212"/>
      <c r="Q18" s="212"/>
      <c r="R18" s="212"/>
      <c r="S18" s="212"/>
      <c r="T18" s="212"/>
      <c r="U18" s="212"/>
      <c r="V18" s="212">
        <f t="shared" si="2"/>
        <v>0</v>
      </c>
      <c r="W18" s="212">
        <f t="shared" si="3"/>
        <v>0</v>
      </c>
      <c r="X18" s="216"/>
      <c r="Y18" s="219"/>
      <c r="Z18" s="219"/>
    </row>
    <row r="19" spans="1:26" s="220" customFormat="1" ht="11.25" hidden="1" customHeight="1" x14ac:dyDescent="0.2">
      <c r="A19" s="216"/>
      <c r="B19" s="216"/>
      <c r="C19" s="217"/>
      <c r="D19" s="216"/>
      <c r="E19" s="216"/>
      <c r="F19" s="218"/>
      <c r="G19" s="212"/>
      <c r="H19" s="212"/>
      <c r="I19" s="212"/>
      <c r="J19" s="212">
        <f t="shared" si="0"/>
        <v>0</v>
      </c>
      <c r="K19" s="212"/>
      <c r="L19" s="212"/>
      <c r="M19" s="213">
        <f t="shared" si="1"/>
        <v>0</v>
      </c>
      <c r="N19" s="212"/>
      <c r="O19" s="212"/>
      <c r="P19" s="212"/>
      <c r="Q19" s="212"/>
      <c r="R19" s="212"/>
      <c r="S19" s="212"/>
      <c r="T19" s="212"/>
      <c r="U19" s="212"/>
      <c r="V19" s="212">
        <f t="shared" si="2"/>
        <v>0</v>
      </c>
      <c r="W19" s="212">
        <f t="shared" si="3"/>
        <v>0</v>
      </c>
      <c r="X19" s="216"/>
      <c r="Y19" s="219"/>
      <c r="Z19" s="219"/>
    </row>
    <row r="20" spans="1:26" s="220" customFormat="1" ht="11.25" hidden="1" customHeight="1" x14ac:dyDescent="0.2">
      <c r="A20" s="216"/>
      <c r="B20" s="216"/>
      <c r="C20" s="217"/>
      <c r="D20" s="216"/>
      <c r="E20" s="216"/>
      <c r="F20" s="218"/>
      <c r="G20" s="212"/>
      <c r="H20" s="212"/>
      <c r="I20" s="212"/>
      <c r="J20" s="212">
        <f t="shared" si="0"/>
        <v>0</v>
      </c>
      <c r="K20" s="212"/>
      <c r="L20" s="212"/>
      <c r="M20" s="213">
        <f t="shared" si="1"/>
        <v>0</v>
      </c>
      <c r="N20" s="212"/>
      <c r="O20" s="212"/>
      <c r="P20" s="212"/>
      <c r="Q20" s="212"/>
      <c r="R20" s="212"/>
      <c r="S20" s="212"/>
      <c r="T20" s="212"/>
      <c r="U20" s="212"/>
      <c r="V20" s="212">
        <f t="shared" si="2"/>
        <v>0</v>
      </c>
      <c r="W20" s="212">
        <f t="shared" si="3"/>
        <v>0</v>
      </c>
      <c r="X20" s="216"/>
      <c r="Y20" s="221"/>
      <c r="Z20" s="219"/>
    </row>
    <row r="21" spans="1:26" s="220" customFormat="1" ht="11.25" hidden="1" customHeight="1" x14ac:dyDescent="0.2">
      <c r="A21" s="216"/>
      <c r="B21" s="216"/>
      <c r="C21" s="217"/>
      <c r="D21" s="216"/>
      <c r="E21" s="216"/>
      <c r="F21" s="218"/>
      <c r="G21" s="212"/>
      <c r="H21" s="212"/>
      <c r="I21" s="212"/>
      <c r="J21" s="212">
        <f t="shared" si="0"/>
        <v>0</v>
      </c>
      <c r="K21" s="212"/>
      <c r="L21" s="212"/>
      <c r="M21" s="213">
        <f t="shared" si="1"/>
        <v>0</v>
      </c>
      <c r="N21" s="212"/>
      <c r="O21" s="212"/>
      <c r="P21" s="212"/>
      <c r="Q21" s="212"/>
      <c r="R21" s="212"/>
      <c r="S21" s="212"/>
      <c r="T21" s="212"/>
      <c r="U21" s="212"/>
      <c r="V21" s="212">
        <f t="shared" si="2"/>
        <v>0</v>
      </c>
      <c r="W21" s="212">
        <f t="shared" si="3"/>
        <v>0</v>
      </c>
      <c r="X21" s="216"/>
      <c r="Y21" s="221"/>
      <c r="Z21" s="219"/>
    </row>
    <row r="22" spans="1:26" s="220" customFormat="1" ht="11.25" hidden="1" customHeight="1" x14ac:dyDescent="0.2">
      <c r="A22" s="216"/>
      <c r="B22" s="216"/>
      <c r="C22" s="217"/>
      <c r="D22" s="216"/>
      <c r="E22" s="216"/>
      <c r="F22" s="218"/>
      <c r="G22" s="212"/>
      <c r="H22" s="212"/>
      <c r="I22" s="212"/>
      <c r="J22" s="212">
        <f t="shared" si="0"/>
        <v>0</v>
      </c>
      <c r="K22" s="212"/>
      <c r="L22" s="212"/>
      <c r="M22" s="213">
        <f t="shared" si="1"/>
        <v>0</v>
      </c>
      <c r="N22" s="212"/>
      <c r="O22" s="212"/>
      <c r="P22" s="212"/>
      <c r="Q22" s="212"/>
      <c r="R22" s="212"/>
      <c r="S22" s="212"/>
      <c r="T22" s="212"/>
      <c r="U22" s="216"/>
      <c r="V22" s="212">
        <f t="shared" si="2"/>
        <v>0</v>
      </c>
      <c r="W22" s="212">
        <f t="shared" si="3"/>
        <v>0</v>
      </c>
      <c r="X22" s="222"/>
      <c r="Y22" s="223"/>
      <c r="Z22" s="224"/>
    </row>
    <row r="23" spans="1:26" s="220" customFormat="1" ht="11.25" hidden="1" customHeight="1" x14ac:dyDescent="0.2">
      <c r="A23" s="216"/>
      <c r="B23" s="216"/>
      <c r="C23" s="217"/>
      <c r="D23" s="216"/>
      <c r="E23" s="216"/>
      <c r="F23" s="218"/>
      <c r="G23" s="212"/>
      <c r="H23" s="212"/>
      <c r="I23" s="212"/>
      <c r="J23" s="212">
        <f t="shared" si="0"/>
        <v>0</v>
      </c>
      <c r="K23" s="212"/>
      <c r="L23" s="212"/>
      <c r="M23" s="213">
        <f t="shared" si="1"/>
        <v>0</v>
      </c>
      <c r="N23" s="212"/>
      <c r="O23" s="212"/>
      <c r="P23" s="212"/>
      <c r="Q23" s="212"/>
      <c r="R23" s="212"/>
      <c r="S23" s="212"/>
      <c r="T23" s="212"/>
      <c r="U23" s="212"/>
      <c r="V23" s="212">
        <f t="shared" si="2"/>
        <v>0</v>
      </c>
      <c r="W23" s="212">
        <f t="shared" si="3"/>
        <v>0</v>
      </c>
      <c r="X23" s="216"/>
      <c r="Y23" s="221"/>
      <c r="Z23" s="219"/>
    </row>
    <row r="24" spans="1:26" s="220" customFormat="1" ht="11.25" hidden="1" customHeight="1" x14ac:dyDescent="0.2">
      <c r="A24" s="216"/>
      <c r="B24" s="216"/>
      <c r="C24" s="217"/>
      <c r="D24" s="216"/>
      <c r="E24" s="216"/>
      <c r="F24" s="218"/>
      <c r="G24" s="212"/>
      <c r="H24" s="212"/>
      <c r="I24" s="212"/>
      <c r="J24" s="212">
        <f t="shared" si="0"/>
        <v>0</v>
      </c>
      <c r="K24" s="212"/>
      <c r="L24" s="212"/>
      <c r="M24" s="213">
        <f t="shared" si="1"/>
        <v>0</v>
      </c>
      <c r="N24" s="212"/>
      <c r="O24" s="212"/>
      <c r="P24" s="212"/>
      <c r="Q24" s="212"/>
      <c r="R24" s="212"/>
      <c r="S24" s="212"/>
      <c r="T24" s="212"/>
      <c r="U24" s="212"/>
      <c r="V24" s="212">
        <f t="shared" si="2"/>
        <v>0</v>
      </c>
      <c r="W24" s="212">
        <f t="shared" si="3"/>
        <v>0</v>
      </c>
      <c r="X24" s="216"/>
      <c r="Y24" s="221"/>
      <c r="Z24" s="219"/>
    </row>
    <row r="25" spans="1:26" s="220" customFormat="1" ht="11.25" hidden="1" customHeight="1" x14ac:dyDescent="0.2">
      <c r="A25" s="216"/>
      <c r="B25" s="216"/>
      <c r="C25" s="217"/>
      <c r="D25" s="216"/>
      <c r="E25" s="216"/>
      <c r="F25" s="218"/>
      <c r="G25" s="212"/>
      <c r="H25" s="212"/>
      <c r="I25" s="212"/>
      <c r="J25" s="212">
        <f t="shared" si="0"/>
        <v>0</v>
      </c>
      <c r="K25" s="212"/>
      <c r="L25" s="212"/>
      <c r="M25" s="213">
        <f t="shared" si="1"/>
        <v>0</v>
      </c>
      <c r="N25" s="212"/>
      <c r="O25" s="212"/>
      <c r="P25" s="212"/>
      <c r="Q25" s="212"/>
      <c r="R25" s="212"/>
      <c r="S25" s="212"/>
      <c r="T25" s="212"/>
      <c r="U25" s="212"/>
      <c r="V25" s="212">
        <f t="shared" si="2"/>
        <v>0</v>
      </c>
      <c r="W25" s="212">
        <f t="shared" si="3"/>
        <v>0</v>
      </c>
      <c r="X25" s="216"/>
      <c r="Y25" s="221"/>
      <c r="Z25" s="219"/>
    </row>
    <row r="26" spans="1:26" s="220" customFormat="1" ht="11.25" hidden="1" customHeight="1" x14ac:dyDescent="0.2">
      <c r="A26" s="216"/>
      <c r="B26" s="216"/>
      <c r="C26" s="217"/>
      <c r="D26" s="216"/>
      <c r="E26" s="216"/>
      <c r="F26" s="218"/>
      <c r="G26" s="212"/>
      <c r="H26" s="212"/>
      <c r="I26" s="212"/>
      <c r="J26" s="212">
        <f t="shared" si="0"/>
        <v>0</v>
      </c>
      <c r="K26" s="212"/>
      <c r="L26" s="212"/>
      <c r="M26" s="213">
        <f t="shared" si="1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2"/>
        <v>0</v>
      </c>
      <c r="W26" s="212">
        <f t="shared" si="3"/>
        <v>0</v>
      </c>
      <c r="X26" s="216"/>
      <c r="Y26" s="221"/>
      <c r="Z26" s="219"/>
    </row>
    <row r="27" spans="1:26" s="220" customFormat="1" ht="11.25" hidden="1" customHeight="1" x14ac:dyDescent="0.2">
      <c r="A27" s="216"/>
      <c r="B27" s="216"/>
      <c r="C27" s="217"/>
      <c r="D27" s="216"/>
      <c r="E27" s="216"/>
      <c r="F27" s="218"/>
      <c r="G27" s="212"/>
      <c r="H27" s="212"/>
      <c r="I27" s="212"/>
      <c r="J27" s="212">
        <f t="shared" si="0"/>
        <v>0</v>
      </c>
      <c r="K27" s="212"/>
      <c r="L27" s="212"/>
      <c r="M27" s="213">
        <f t="shared" si="1"/>
        <v>0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2"/>
        <v>0</v>
      </c>
      <c r="W27" s="212">
        <f t="shared" si="3"/>
        <v>0</v>
      </c>
      <c r="X27" s="216"/>
      <c r="Y27" s="221"/>
      <c r="Z27" s="219"/>
    </row>
    <row r="28" spans="1:26" s="220" customFormat="1" ht="11.25" hidden="1" customHeight="1" x14ac:dyDescent="0.2">
      <c r="A28" s="216"/>
      <c r="B28" s="218"/>
      <c r="C28" s="217"/>
      <c r="D28" s="218"/>
      <c r="E28" s="216"/>
      <c r="F28" s="218"/>
      <c r="G28" s="212"/>
      <c r="H28" s="212"/>
      <c r="I28" s="212"/>
      <c r="J28" s="212">
        <f t="shared" si="0"/>
        <v>0</v>
      </c>
      <c r="K28" s="212"/>
      <c r="L28" s="212"/>
      <c r="M28" s="213">
        <f t="shared" si="1"/>
        <v>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2"/>
        <v>0</v>
      </c>
      <c r="W28" s="212">
        <f t="shared" si="3"/>
        <v>0</v>
      </c>
      <c r="X28" s="216"/>
      <c r="Y28" s="221"/>
      <c r="Z28" s="219"/>
    </row>
    <row r="29" spans="1:26" s="220" customFormat="1" ht="11.25" hidden="1" customHeight="1" x14ac:dyDescent="0.2">
      <c r="A29" s="216"/>
      <c r="B29" s="216"/>
      <c r="C29" s="217"/>
      <c r="D29" s="216"/>
      <c r="E29" s="216"/>
      <c r="F29" s="218"/>
      <c r="G29" s="212"/>
      <c r="H29" s="212"/>
      <c r="I29" s="212"/>
      <c r="J29" s="212">
        <f t="shared" si="0"/>
        <v>0</v>
      </c>
      <c r="K29" s="212"/>
      <c r="L29" s="212"/>
      <c r="M29" s="213">
        <f t="shared" si="1"/>
        <v>0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2"/>
        <v>0</v>
      </c>
      <c r="W29" s="212">
        <f t="shared" si="3"/>
        <v>0</v>
      </c>
      <c r="X29" s="216"/>
      <c r="Y29" s="221"/>
      <c r="Z29" s="219"/>
    </row>
    <row r="30" spans="1:26" s="220" customFormat="1" ht="11.25" hidden="1" customHeight="1" x14ac:dyDescent="0.2">
      <c r="A30" s="216"/>
      <c r="B30" s="216"/>
      <c r="C30" s="217"/>
      <c r="D30" s="216"/>
      <c r="E30" s="216"/>
      <c r="F30" s="218"/>
      <c r="G30" s="212"/>
      <c r="H30" s="212"/>
      <c r="I30" s="212"/>
      <c r="J30" s="212">
        <f t="shared" si="0"/>
        <v>0</v>
      </c>
      <c r="K30" s="212"/>
      <c r="L30" s="212"/>
      <c r="M30" s="213">
        <f t="shared" si="1"/>
        <v>0</v>
      </c>
      <c r="N30" s="212"/>
      <c r="O30" s="212"/>
      <c r="P30" s="212"/>
      <c r="Q30" s="212"/>
      <c r="R30" s="212"/>
      <c r="S30" s="212"/>
      <c r="T30" s="212"/>
      <c r="U30" s="212"/>
      <c r="V30" s="212">
        <f t="shared" si="2"/>
        <v>0</v>
      </c>
      <c r="W30" s="212">
        <f t="shared" si="3"/>
        <v>0</v>
      </c>
      <c r="X30" s="216"/>
      <c r="Y30" s="221"/>
      <c r="Z30" s="219"/>
    </row>
    <row r="31" spans="1:26" s="220" customFormat="1" ht="11.25" hidden="1" customHeight="1" x14ac:dyDescent="0.2">
      <c r="A31" s="216"/>
      <c r="B31" s="216"/>
      <c r="C31" s="217"/>
      <c r="D31" s="216"/>
      <c r="E31" s="216"/>
      <c r="F31" s="218"/>
      <c r="G31" s="212"/>
      <c r="H31" s="212"/>
      <c r="I31" s="212"/>
      <c r="J31" s="212">
        <f t="shared" si="0"/>
        <v>0</v>
      </c>
      <c r="K31" s="212"/>
      <c r="L31" s="212"/>
      <c r="M31" s="213">
        <f t="shared" si="1"/>
        <v>0</v>
      </c>
      <c r="N31" s="212"/>
      <c r="O31" s="212"/>
      <c r="P31" s="212"/>
      <c r="Q31" s="212"/>
      <c r="R31" s="212"/>
      <c r="S31" s="212"/>
      <c r="T31" s="212"/>
      <c r="U31" s="212"/>
      <c r="V31" s="212">
        <f t="shared" si="2"/>
        <v>0</v>
      </c>
      <c r="W31" s="212">
        <f t="shared" si="3"/>
        <v>0</v>
      </c>
      <c r="X31" s="216"/>
      <c r="Y31" s="221"/>
      <c r="Z31" s="219"/>
    </row>
    <row r="32" spans="1:26" s="220" customFormat="1" ht="11.25" hidden="1" customHeight="1" x14ac:dyDescent="0.2">
      <c r="A32" s="216"/>
      <c r="B32" s="216"/>
      <c r="C32" s="217"/>
      <c r="D32" s="216"/>
      <c r="E32" s="216"/>
      <c r="F32" s="218"/>
      <c r="G32" s="212"/>
      <c r="H32" s="212"/>
      <c r="I32" s="212"/>
      <c r="J32" s="212">
        <f t="shared" si="0"/>
        <v>0</v>
      </c>
      <c r="K32" s="212"/>
      <c r="L32" s="212"/>
      <c r="M32" s="213">
        <f t="shared" si="1"/>
        <v>0</v>
      </c>
      <c r="N32" s="212"/>
      <c r="O32" s="212"/>
      <c r="P32" s="212"/>
      <c r="Q32" s="212"/>
      <c r="R32" s="212"/>
      <c r="S32" s="212"/>
      <c r="T32" s="212"/>
      <c r="U32" s="212"/>
      <c r="V32" s="212">
        <f t="shared" si="2"/>
        <v>0</v>
      </c>
      <c r="W32" s="212">
        <f t="shared" si="3"/>
        <v>0</v>
      </c>
      <c r="X32" s="216"/>
      <c r="Y32" s="221"/>
      <c r="Z32" s="219"/>
    </row>
    <row r="33" spans="1:26" s="220" customFormat="1" ht="11.25" hidden="1" customHeight="1" x14ac:dyDescent="0.2">
      <c r="A33" s="216"/>
      <c r="B33" s="216"/>
      <c r="C33" s="217"/>
      <c r="D33" s="216"/>
      <c r="E33" s="216"/>
      <c r="F33" s="218"/>
      <c r="G33" s="212"/>
      <c r="H33" s="212"/>
      <c r="I33" s="212"/>
      <c r="J33" s="212">
        <f t="shared" si="0"/>
        <v>0</v>
      </c>
      <c r="K33" s="212"/>
      <c r="L33" s="212"/>
      <c r="M33" s="213">
        <f t="shared" si="1"/>
        <v>0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2"/>
        <v>0</v>
      </c>
      <c r="W33" s="212">
        <f t="shared" si="3"/>
        <v>0</v>
      </c>
      <c r="X33" s="216"/>
      <c r="Y33" s="221"/>
      <c r="Z33" s="219"/>
    </row>
    <row r="34" spans="1:26" s="220" customFormat="1" ht="11.25" hidden="1" customHeight="1" x14ac:dyDescent="0.2">
      <c r="A34" s="216"/>
      <c r="B34" s="216"/>
      <c r="C34" s="217"/>
      <c r="D34" s="216"/>
      <c r="E34" s="216"/>
      <c r="F34" s="218"/>
      <c r="G34" s="212"/>
      <c r="H34" s="212"/>
      <c r="I34" s="212"/>
      <c r="J34" s="212">
        <f t="shared" si="0"/>
        <v>0</v>
      </c>
      <c r="K34" s="212"/>
      <c r="L34" s="212"/>
      <c r="M34" s="213">
        <f t="shared" si="1"/>
        <v>0</v>
      </c>
      <c r="N34" s="212"/>
      <c r="O34" s="212"/>
      <c r="P34" s="212"/>
      <c r="Q34" s="212"/>
      <c r="R34" s="212"/>
      <c r="S34" s="212"/>
      <c r="T34" s="212"/>
      <c r="U34" s="212"/>
      <c r="V34" s="212">
        <f t="shared" si="2"/>
        <v>0</v>
      </c>
      <c r="W34" s="212">
        <f t="shared" si="3"/>
        <v>0</v>
      </c>
      <c r="X34" s="216"/>
      <c r="Y34" s="221"/>
      <c r="Z34" s="219"/>
    </row>
    <row r="35" spans="1:26" s="220" customFormat="1" ht="11.25" hidden="1" customHeight="1" x14ac:dyDescent="0.2">
      <c r="A35" s="216"/>
      <c r="B35" s="216"/>
      <c r="C35" s="217"/>
      <c r="D35" s="216"/>
      <c r="E35" s="216"/>
      <c r="F35" s="218"/>
      <c r="G35" s="212"/>
      <c r="H35" s="212"/>
      <c r="I35" s="212"/>
      <c r="J35" s="212">
        <f t="shared" si="0"/>
        <v>0</v>
      </c>
      <c r="K35" s="212"/>
      <c r="L35" s="212"/>
      <c r="M35" s="213">
        <f t="shared" si="1"/>
        <v>0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2"/>
        <v>0</v>
      </c>
      <c r="W35" s="212">
        <f t="shared" si="3"/>
        <v>0</v>
      </c>
      <c r="X35" s="216"/>
      <c r="Y35" s="221"/>
      <c r="Z35" s="219"/>
    </row>
    <row r="36" spans="1:26" s="220" customFormat="1" ht="11.25" hidden="1" customHeight="1" x14ac:dyDescent="0.2">
      <c r="A36" s="216"/>
      <c r="B36" s="218"/>
      <c r="C36" s="217"/>
      <c r="D36" s="218"/>
      <c r="E36" s="216"/>
      <c r="F36" s="218"/>
      <c r="G36" s="212"/>
      <c r="H36" s="212"/>
      <c r="I36" s="212"/>
      <c r="J36" s="212">
        <f t="shared" si="0"/>
        <v>0</v>
      </c>
      <c r="K36" s="212"/>
      <c r="L36" s="212"/>
      <c r="M36" s="213">
        <f t="shared" si="1"/>
        <v>0</v>
      </c>
      <c r="N36" s="212"/>
      <c r="O36" s="212"/>
      <c r="P36" s="212"/>
      <c r="Q36" s="212"/>
      <c r="R36" s="212"/>
      <c r="S36" s="212"/>
      <c r="T36" s="212"/>
      <c r="U36" s="212"/>
      <c r="V36" s="212">
        <f t="shared" si="2"/>
        <v>0</v>
      </c>
      <c r="W36" s="212">
        <f t="shared" si="3"/>
        <v>0</v>
      </c>
      <c r="X36" s="216"/>
      <c r="Y36" s="221"/>
      <c r="Z36" s="219"/>
    </row>
    <row r="37" spans="1:26" s="220" customFormat="1" ht="11.25" hidden="1" customHeight="1" x14ac:dyDescent="0.2">
      <c r="A37" s="216"/>
      <c r="B37" s="216"/>
      <c r="C37" s="217"/>
      <c r="D37" s="216"/>
      <c r="E37" s="216"/>
      <c r="F37" s="218"/>
      <c r="G37" s="212"/>
      <c r="H37" s="212"/>
      <c r="I37" s="212"/>
      <c r="J37" s="212">
        <f t="shared" si="0"/>
        <v>0</v>
      </c>
      <c r="K37" s="212"/>
      <c r="L37" s="212"/>
      <c r="M37" s="213">
        <f t="shared" si="1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2"/>
        <v>0</v>
      </c>
      <c r="W37" s="212">
        <f t="shared" si="3"/>
        <v>0</v>
      </c>
      <c r="X37" s="216"/>
      <c r="Y37" s="221"/>
      <c r="Z37" s="219"/>
    </row>
    <row r="38" spans="1:26" s="220" customFormat="1" ht="11.25" hidden="1" customHeight="1" x14ac:dyDescent="0.2">
      <c r="A38" s="216"/>
      <c r="B38" s="216"/>
      <c r="C38" s="217"/>
      <c r="D38" s="216"/>
      <c r="E38" s="216"/>
      <c r="F38" s="218"/>
      <c r="G38" s="212"/>
      <c r="H38" s="212"/>
      <c r="I38" s="212"/>
      <c r="J38" s="212">
        <f t="shared" si="0"/>
        <v>0</v>
      </c>
      <c r="K38" s="212"/>
      <c r="L38" s="212"/>
      <c r="M38" s="213">
        <f t="shared" si="1"/>
        <v>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2"/>
        <v>0</v>
      </c>
      <c r="W38" s="212">
        <f t="shared" si="3"/>
        <v>0</v>
      </c>
      <c r="X38" s="216"/>
      <c r="Y38" s="221"/>
      <c r="Z38" s="219"/>
    </row>
    <row r="39" spans="1:26" s="220" customFormat="1" ht="11.25" hidden="1" customHeight="1" x14ac:dyDescent="0.2">
      <c r="A39" s="216"/>
      <c r="B39" s="216"/>
      <c r="C39" s="217"/>
      <c r="D39" s="216"/>
      <c r="E39" s="216"/>
      <c r="F39" s="218"/>
      <c r="G39" s="212"/>
      <c r="H39" s="212"/>
      <c r="I39" s="212"/>
      <c r="J39" s="212">
        <f t="shared" si="0"/>
        <v>0</v>
      </c>
      <c r="K39" s="212"/>
      <c r="L39" s="212"/>
      <c r="M39" s="213">
        <f t="shared" si="1"/>
        <v>0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2"/>
        <v>0</v>
      </c>
      <c r="W39" s="212">
        <f t="shared" si="3"/>
        <v>0</v>
      </c>
      <c r="X39" s="216"/>
      <c r="Y39" s="221"/>
      <c r="Z39" s="219"/>
    </row>
    <row r="40" spans="1:26" s="220" customFormat="1" ht="11.25" hidden="1" customHeight="1" x14ac:dyDescent="0.2">
      <c r="A40" s="216"/>
      <c r="B40" s="218"/>
      <c r="C40" s="217"/>
      <c r="D40" s="218"/>
      <c r="E40" s="216"/>
      <c r="F40" s="218"/>
      <c r="G40" s="212"/>
      <c r="H40" s="212"/>
      <c r="I40" s="212"/>
      <c r="J40" s="212">
        <f t="shared" si="0"/>
        <v>0</v>
      </c>
      <c r="K40" s="212"/>
      <c r="L40" s="212"/>
      <c r="M40" s="213">
        <f t="shared" si="1"/>
        <v>0</v>
      </c>
      <c r="N40" s="212"/>
      <c r="O40" s="212"/>
      <c r="P40" s="212"/>
      <c r="Q40" s="212"/>
      <c r="R40" s="212"/>
      <c r="S40" s="212"/>
      <c r="T40" s="212"/>
      <c r="U40" s="212"/>
      <c r="V40" s="212">
        <f t="shared" si="2"/>
        <v>0</v>
      </c>
      <c r="W40" s="212">
        <f t="shared" si="3"/>
        <v>0</v>
      </c>
      <c r="X40" s="216"/>
      <c r="Y40" s="221"/>
      <c r="Z40" s="219"/>
    </row>
    <row r="41" spans="1:26" s="220" customFormat="1" ht="11.25" hidden="1" customHeight="1" x14ac:dyDescent="0.2">
      <c r="A41" s="216"/>
      <c r="B41" s="216"/>
      <c r="C41" s="217"/>
      <c r="D41" s="216"/>
      <c r="E41" s="216"/>
      <c r="F41" s="218"/>
      <c r="G41" s="212"/>
      <c r="H41" s="212"/>
      <c r="I41" s="212"/>
      <c r="J41" s="212">
        <f t="shared" si="0"/>
        <v>0</v>
      </c>
      <c r="K41" s="212"/>
      <c r="L41" s="212"/>
      <c r="M41" s="213">
        <f t="shared" si="1"/>
        <v>0</v>
      </c>
      <c r="N41" s="212"/>
      <c r="O41" s="212"/>
      <c r="P41" s="212"/>
      <c r="Q41" s="212"/>
      <c r="R41" s="212"/>
      <c r="S41" s="212"/>
      <c r="T41" s="212"/>
      <c r="U41" s="212"/>
      <c r="V41" s="212">
        <f t="shared" si="2"/>
        <v>0</v>
      </c>
      <c r="W41" s="212">
        <f t="shared" si="3"/>
        <v>0</v>
      </c>
      <c r="X41" s="216"/>
      <c r="Y41" s="221"/>
      <c r="Z41" s="219"/>
    </row>
    <row r="42" spans="1:26" s="220" customFormat="1" ht="11.25" hidden="1" customHeight="1" x14ac:dyDescent="0.2">
      <c r="A42" s="216"/>
      <c r="B42" s="216"/>
      <c r="C42" s="217"/>
      <c r="D42" s="216"/>
      <c r="E42" s="216"/>
      <c r="F42" s="218"/>
      <c r="G42" s="212"/>
      <c r="H42" s="212"/>
      <c r="I42" s="212"/>
      <c r="J42" s="212">
        <f t="shared" si="0"/>
        <v>0</v>
      </c>
      <c r="K42" s="212"/>
      <c r="L42" s="212"/>
      <c r="M42" s="213">
        <f t="shared" si="1"/>
        <v>0</v>
      </c>
      <c r="N42" s="212"/>
      <c r="O42" s="212"/>
      <c r="P42" s="212"/>
      <c r="Q42" s="212"/>
      <c r="R42" s="212"/>
      <c r="S42" s="212"/>
      <c r="T42" s="212"/>
      <c r="U42" s="212"/>
      <c r="V42" s="212">
        <f t="shared" si="2"/>
        <v>0</v>
      </c>
      <c r="W42" s="212">
        <f t="shared" si="3"/>
        <v>0</v>
      </c>
      <c r="X42" s="216"/>
      <c r="Y42" s="221"/>
      <c r="Z42" s="219"/>
    </row>
    <row r="43" spans="1:26" s="220" customFormat="1" ht="11.25" hidden="1" customHeight="1" x14ac:dyDescent="0.2">
      <c r="A43" s="216"/>
      <c r="B43" s="216"/>
      <c r="C43" s="217"/>
      <c r="D43" s="216"/>
      <c r="E43" s="216"/>
      <c r="F43" s="218"/>
      <c r="G43" s="212"/>
      <c r="H43" s="212"/>
      <c r="I43" s="212"/>
      <c r="J43" s="212">
        <f t="shared" si="0"/>
        <v>0</v>
      </c>
      <c r="K43" s="212"/>
      <c r="L43" s="212"/>
      <c r="M43" s="213">
        <f t="shared" si="1"/>
        <v>0</v>
      </c>
      <c r="N43" s="212"/>
      <c r="O43" s="212"/>
      <c r="P43" s="212"/>
      <c r="Q43" s="212"/>
      <c r="R43" s="212"/>
      <c r="S43" s="212"/>
      <c r="T43" s="212"/>
      <c r="U43" s="212"/>
      <c r="V43" s="212">
        <f t="shared" si="2"/>
        <v>0</v>
      </c>
      <c r="W43" s="212">
        <f t="shared" si="3"/>
        <v>0</v>
      </c>
      <c r="X43" s="216"/>
      <c r="Y43" s="221"/>
      <c r="Z43" s="219"/>
    </row>
    <row r="44" spans="1:26" s="220" customFormat="1" ht="11.25" hidden="1" customHeight="1" x14ac:dyDescent="0.2">
      <c r="A44" s="216"/>
      <c r="B44" s="216"/>
      <c r="C44" s="217"/>
      <c r="D44" s="216"/>
      <c r="E44" s="216"/>
      <c r="F44" s="218"/>
      <c r="G44" s="212"/>
      <c r="H44" s="212"/>
      <c r="I44" s="212"/>
      <c r="J44" s="212">
        <f t="shared" si="0"/>
        <v>0</v>
      </c>
      <c r="K44" s="212"/>
      <c r="L44" s="212"/>
      <c r="M44" s="213">
        <f t="shared" si="1"/>
        <v>0</v>
      </c>
      <c r="N44" s="212"/>
      <c r="O44" s="212"/>
      <c r="P44" s="212"/>
      <c r="Q44" s="212"/>
      <c r="R44" s="212"/>
      <c r="S44" s="212"/>
      <c r="T44" s="212"/>
      <c r="U44" s="212"/>
      <c r="V44" s="212">
        <f t="shared" si="2"/>
        <v>0</v>
      </c>
      <c r="W44" s="212">
        <f t="shared" si="3"/>
        <v>0</v>
      </c>
      <c r="X44" s="216"/>
      <c r="Y44" s="221"/>
      <c r="Z44" s="219"/>
    </row>
    <row r="45" spans="1:26" s="220" customFormat="1" ht="11.25" hidden="1" customHeight="1" x14ac:dyDescent="0.2">
      <c r="A45" s="216"/>
      <c r="B45" s="216"/>
      <c r="C45" s="217"/>
      <c r="D45" s="216"/>
      <c r="E45" s="216"/>
      <c r="F45" s="218"/>
      <c r="G45" s="212"/>
      <c r="H45" s="212"/>
      <c r="I45" s="212"/>
      <c r="J45" s="212">
        <f t="shared" si="0"/>
        <v>0</v>
      </c>
      <c r="K45" s="212"/>
      <c r="L45" s="212"/>
      <c r="M45" s="213">
        <f t="shared" si="1"/>
        <v>0</v>
      </c>
      <c r="N45" s="212"/>
      <c r="O45" s="212"/>
      <c r="P45" s="212"/>
      <c r="Q45" s="212"/>
      <c r="R45" s="212"/>
      <c r="S45" s="212"/>
      <c r="T45" s="212"/>
      <c r="U45" s="212"/>
      <c r="V45" s="212">
        <f t="shared" si="2"/>
        <v>0</v>
      </c>
      <c r="W45" s="212">
        <f t="shared" si="3"/>
        <v>0</v>
      </c>
      <c r="X45" s="216"/>
      <c r="Y45" s="221"/>
      <c r="Z45" s="219"/>
    </row>
    <row r="46" spans="1:26" s="220" customFormat="1" ht="11.25" hidden="1" customHeight="1" x14ac:dyDescent="0.2">
      <c r="A46" s="216"/>
      <c r="B46" s="216"/>
      <c r="C46" s="217"/>
      <c r="D46" s="216"/>
      <c r="E46" s="216"/>
      <c r="F46" s="218"/>
      <c r="G46" s="212"/>
      <c r="H46" s="212"/>
      <c r="I46" s="212"/>
      <c r="J46" s="212">
        <f t="shared" si="0"/>
        <v>0</v>
      </c>
      <c r="K46" s="212"/>
      <c r="L46" s="212"/>
      <c r="M46" s="213">
        <f t="shared" si="1"/>
        <v>0</v>
      </c>
      <c r="N46" s="212"/>
      <c r="O46" s="212"/>
      <c r="P46" s="212"/>
      <c r="Q46" s="212"/>
      <c r="R46" s="212"/>
      <c r="S46" s="212"/>
      <c r="T46" s="212"/>
      <c r="U46" s="212"/>
      <c r="V46" s="212">
        <f t="shared" si="2"/>
        <v>0</v>
      </c>
      <c r="W46" s="212">
        <f t="shared" si="3"/>
        <v>0</v>
      </c>
      <c r="X46" s="216"/>
      <c r="Y46" s="221"/>
      <c r="Z46" s="219"/>
    </row>
    <row r="47" spans="1:26" s="220" customFormat="1" ht="11.25" hidden="1" customHeight="1" x14ac:dyDescent="0.2">
      <c r="A47" s="216"/>
      <c r="B47" s="216"/>
      <c r="C47" s="217"/>
      <c r="D47" s="216"/>
      <c r="E47" s="216"/>
      <c r="F47" s="218"/>
      <c r="G47" s="212"/>
      <c r="H47" s="212"/>
      <c r="I47" s="212"/>
      <c r="J47" s="212">
        <f t="shared" si="0"/>
        <v>0</v>
      </c>
      <c r="K47" s="212"/>
      <c r="L47" s="212"/>
      <c r="M47" s="213">
        <f t="shared" si="1"/>
        <v>0</v>
      </c>
      <c r="N47" s="212"/>
      <c r="O47" s="212"/>
      <c r="P47" s="212"/>
      <c r="Q47" s="212"/>
      <c r="R47" s="212"/>
      <c r="S47" s="212"/>
      <c r="T47" s="212"/>
      <c r="U47" s="212"/>
      <c r="V47" s="212">
        <f t="shared" si="2"/>
        <v>0</v>
      </c>
      <c r="W47" s="212">
        <f t="shared" si="3"/>
        <v>0</v>
      </c>
      <c r="X47" s="216"/>
      <c r="Y47" s="221"/>
      <c r="Z47" s="219"/>
    </row>
    <row r="48" spans="1:26" s="220" customFormat="1" ht="11.25" hidden="1" customHeight="1" x14ac:dyDescent="0.2">
      <c r="A48" s="216"/>
      <c r="B48" s="218"/>
      <c r="C48" s="217"/>
      <c r="D48" s="218"/>
      <c r="E48" s="216"/>
      <c r="F48" s="218"/>
      <c r="G48" s="212"/>
      <c r="H48" s="212"/>
      <c r="I48" s="212"/>
      <c r="J48" s="212">
        <f t="shared" si="0"/>
        <v>0</v>
      </c>
      <c r="K48" s="212"/>
      <c r="L48" s="212"/>
      <c r="M48" s="213">
        <f t="shared" si="1"/>
        <v>0</v>
      </c>
      <c r="N48" s="212"/>
      <c r="O48" s="212"/>
      <c r="P48" s="212"/>
      <c r="Q48" s="212"/>
      <c r="R48" s="212"/>
      <c r="S48" s="212"/>
      <c r="T48" s="212"/>
      <c r="U48" s="212"/>
      <c r="V48" s="212">
        <f t="shared" si="2"/>
        <v>0</v>
      </c>
      <c r="W48" s="212">
        <f t="shared" si="3"/>
        <v>0</v>
      </c>
      <c r="X48" s="216"/>
      <c r="Y48" s="221"/>
      <c r="Z48" s="219"/>
    </row>
    <row r="49" spans="1:26" s="220" customFormat="1" ht="11.25" hidden="1" customHeight="1" x14ac:dyDescent="0.2">
      <c r="A49" s="216"/>
      <c r="B49" s="218"/>
      <c r="C49" s="217"/>
      <c r="D49" s="218"/>
      <c r="E49" s="216"/>
      <c r="F49" s="218"/>
      <c r="G49" s="212"/>
      <c r="H49" s="212"/>
      <c r="I49" s="212"/>
      <c r="J49" s="212">
        <f t="shared" si="0"/>
        <v>0</v>
      </c>
      <c r="K49" s="212"/>
      <c r="L49" s="212"/>
      <c r="M49" s="213">
        <f t="shared" si="1"/>
        <v>0</v>
      </c>
      <c r="N49" s="212"/>
      <c r="O49" s="212"/>
      <c r="P49" s="212"/>
      <c r="Q49" s="212"/>
      <c r="R49" s="212"/>
      <c r="S49" s="212"/>
      <c r="T49" s="212"/>
      <c r="U49" s="212"/>
      <c r="V49" s="212">
        <f t="shared" si="2"/>
        <v>0</v>
      </c>
      <c r="W49" s="212">
        <f t="shared" si="3"/>
        <v>0</v>
      </c>
      <c r="X49" s="216"/>
      <c r="Y49" s="221"/>
      <c r="Z49" s="219"/>
    </row>
    <row r="50" spans="1:26" s="220" customFormat="1" ht="11.25" hidden="1" customHeight="1" x14ac:dyDescent="0.2">
      <c r="A50" s="216"/>
      <c r="B50" s="216"/>
      <c r="C50" s="217"/>
      <c r="D50" s="216"/>
      <c r="E50" s="216"/>
      <c r="F50" s="218"/>
      <c r="G50" s="212"/>
      <c r="H50" s="212"/>
      <c r="I50" s="212"/>
      <c r="J50" s="212">
        <f t="shared" si="0"/>
        <v>0</v>
      </c>
      <c r="K50" s="212"/>
      <c r="L50" s="212"/>
      <c r="M50" s="213">
        <f t="shared" si="1"/>
        <v>0</v>
      </c>
      <c r="N50" s="212"/>
      <c r="O50" s="212"/>
      <c r="P50" s="212"/>
      <c r="Q50" s="212"/>
      <c r="R50" s="212"/>
      <c r="S50" s="212"/>
      <c r="T50" s="212"/>
      <c r="U50" s="212"/>
      <c r="V50" s="212">
        <f t="shared" si="2"/>
        <v>0</v>
      </c>
      <c r="W50" s="212">
        <f t="shared" si="3"/>
        <v>0</v>
      </c>
      <c r="X50" s="216"/>
      <c r="Y50" s="221"/>
      <c r="Z50" s="219"/>
    </row>
    <row r="51" spans="1:26" s="220" customFormat="1" ht="11.25" hidden="1" customHeight="1" x14ac:dyDescent="0.2">
      <c r="A51" s="216"/>
      <c r="B51" s="216"/>
      <c r="C51" s="217"/>
      <c r="D51" s="216"/>
      <c r="E51" s="216"/>
      <c r="F51" s="218"/>
      <c r="G51" s="212"/>
      <c r="H51" s="212"/>
      <c r="I51" s="212"/>
      <c r="J51" s="212">
        <f t="shared" si="0"/>
        <v>0</v>
      </c>
      <c r="K51" s="212"/>
      <c r="L51" s="212"/>
      <c r="M51" s="213">
        <f t="shared" si="1"/>
        <v>0</v>
      </c>
      <c r="N51" s="212"/>
      <c r="O51" s="212"/>
      <c r="P51" s="212"/>
      <c r="Q51" s="212"/>
      <c r="R51" s="212"/>
      <c r="S51" s="212"/>
      <c r="T51" s="212"/>
      <c r="U51" s="212"/>
      <c r="V51" s="212">
        <f t="shared" si="2"/>
        <v>0</v>
      </c>
      <c r="W51" s="212">
        <f t="shared" si="3"/>
        <v>0</v>
      </c>
      <c r="X51" s="216"/>
      <c r="Y51" s="221"/>
      <c r="Z51" s="219"/>
    </row>
    <row r="52" spans="1:26" s="220" customFormat="1" ht="11.25" hidden="1" customHeight="1" x14ac:dyDescent="0.2">
      <c r="A52" s="216"/>
      <c r="B52" s="218"/>
      <c r="C52" s="217"/>
      <c r="D52" s="218"/>
      <c r="E52" s="216"/>
      <c r="F52" s="218"/>
      <c r="G52" s="212"/>
      <c r="H52" s="212"/>
      <c r="I52" s="212"/>
      <c r="J52" s="212">
        <f t="shared" si="0"/>
        <v>0</v>
      </c>
      <c r="K52" s="212"/>
      <c r="L52" s="212"/>
      <c r="M52" s="213">
        <f t="shared" si="1"/>
        <v>0</v>
      </c>
      <c r="N52" s="212"/>
      <c r="O52" s="212"/>
      <c r="P52" s="212"/>
      <c r="Q52" s="212"/>
      <c r="R52" s="212"/>
      <c r="S52" s="212"/>
      <c r="T52" s="212"/>
      <c r="U52" s="212"/>
      <c r="V52" s="212">
        <f t="shared" si="2"/>
        <v>0</v>
      </c>
      <c r="W52" s="212">
        <f t="shared" si="3"/>
        <v>0</v>
      </c>
      <c r="X52" s="225"/>
      <c r="Y52" s="225"/>
      <c r="Z52" s="225"/>
    </row>
    <row r="53" spans="1:26" s="220" customFormat="1" ht="11.25" hidden="1" customHeight="1" x14ac:dyDescent="0.2">
      <c r="A53" s="216"/>
      <c r="B53" s="216"/>
      <c r="C53" s="217"/>
      <c r="D53" s="216"/>
      <c r="E53" s="216"/>
      <c r="F53" s="218"/>
      <c r="G53" s="212"/>
      <c r="H53" s="212"/>
      <c r="I53" s="212"/>
      <c r="J53" s="212">
        <f t="shared" si="0"/>
        <v>0</v>
      </c>
      <c r="K53" s="212"/>
      <c r="L53" s="212"/>
      <c r="M53" s="213">
        <f t="shared" si="1"/>
        <v>0</v>
      </c>
      <c r="N53" s="212"/>
      <c r="O53" s="212"/>
      <c r="P53" s="212"/>
      <c r="Q53" s="212"/>
      <c r="R53" s="212"/>
      <c r="S53" s="212"/>
      <c r="T53" s="212"/>
      <c r="U53" s="212"/>
      <c r="V53" s="212">
        <f t="shared" si="2"/>
        <v>0</v>
      </c>
      <c r="W53" s="212">
        <f t="shared" si="3"/>
        <v>0</v>
      </c>
      <c r="X53" s="216"/>
      <c r="Y53" s="221"/>
      <c r="Z53" s="219"/>
    </row>
    <row r="54" spans="1:26" s="220" customFormat="1" ht="11.25" hidden="1" customHeight="1" x14ac:dyDescent="0.2">
      <c r="A54" s="216"/>
      <c r="B54" s="216"/>
      <c r="C54" s="217"/>
      <c r="D54" s="216"/>
      <c r="E54" s="216"/>
      <c r="F54" s="218"/>
      <c r="G54" s="212"/>
      <c r="H54" s="212"/>
      <c r="I54" s="212"/>
      <c r="J54" s="212">
        <f t="shared" si="0"/>
        <v>0</v>
      </c>
      <c r="K54" s="212"/>
      <c r="L54" s="212"/>
      <c r="M54" s="213">
        <f t="shared" si="1"/>
        <v>0</v>
      </c>
      <c r="N54" s="212"/>
      <c r="O54" s="212"/>
      <c r="P54" s="212"/>
      <c r="Q54" s="212"/>
      <c r="R54" s="212"/>
      <c r="S54" s="212"/>
      <c r="T54" s="212"/>
      <c r="U54" s="212"/>
      <c r="V54" s="212">
        <f t="shared" si="2"/>
        <v>0</v>
      </c>
      <c r="W54" s="212">
        <f t="shared" si="3"/>
        <v>0</v>
      </c>
      <c r="X54" s="216"/>
      <c r="Y54" s="221"/>
      <c r="Z54" s="219"/>
    </row>
    <row r="55" spans="1:26" s="188" customFormat="1" ht="13.5" thickBot="1" x14ac:dyDescent="0.25">
      <c r="A55" s="129">
        <f>SUBTOTAL(9,A14:A54)</f>
        <v>864</v>
      </c>
      <c r="B55" s="287" t="s">
        <v>26</v>
      </c>
      <c r="C55" s="288"/>
      <c r="D55" s="288"/>
      <c r="E55" s="288"/>
      <c r="F55" s="288"/>
      <c r="G55" s="288"/>
      <c r="H55" s="288"/>
      <c r="I55" s="130">
        <f>J55/A55</f>
        <v>6.4186046511627906</v>
      </c>
      <c r="J55" s="130">
        <f t="shared" ref="J55:W55" si="4">SUBTOTAL(9,J14:J54)</f>
        <v>5545.6744186046508</v>
      </c>
      <c r="K55" s="130">
        <f t="shared" si="4"/>
        <v>0</v>
      </c>
      <c r="L55" s="130">
        <f t="shared" si="4"/>
        <v>0</v>
      </c>
      <c r="M55" s="130">
        <f t="shared" si="4"/>
        <v>5545.6744186046508</v>
      </c>
      <c r="N55" s="130">
        <f t="shared" si="4"/>
        <v>-71.25</v>
      </c>
      <c r="O55" s="130">
        <f t="shared" si="4"/>
        <v>0</v>
      </c>
      <c r="P55" s="130">
        <f t="shared" si="4"/>
        <v>0</v>
      </c>
      <c r="Q55" s="130">
        <f t="shared" si="4"/>
        <v>0</v>
      </c>
      <c r="R55" s="130">
        <f t="shared" si="4"/>
        <v>0</v>
      </c>
      <c r="S55" s="130">
        <f t="shared" si="4"/>
        <v>25.81</v>
      </c>
      <c r="T55" s="130">
        <f t="shared" si="4"/>
        <v>-54</v>
      </c>
      <c r="U55" s="130">
        <f t="shared" si="4"/>
        <v>-5100</v>
      </c>
      <c r="V55" s="203">
        <f t="shared" si="4"/>
        <v>-5199.4399999999996</v>
      </c>
      <c r="W55" s="203">
        <f t="shared" si="4"/>
        <v>346.23441860465118</v>
      </c>
      <c r="X55" s="295"/>
      <c r="Y55" s="296"/>
      <c r="Z55" s="296"/>
    </row>
    <row r="56" spans="1:26" x14ac:dyDescent="0.25">
      <c r="A56" s="214"/>
      <c r="B56" s="214"/>
      <c r="C56" s="214"/>
      <c r="D56" s="214"/>
      <c r="E56" s="214"/>
      <c r="F56" s="214"/>
      <c r="G56" s="103"/>
      <c r="H56" s="214"/>
      <c r="I56" s="214"/>
      <c r="J56" s="214"/>
      <c r="K56" s="214"/>
      <c r="L56" s="214"/>
      <c r="M56" s="103"/>
      <c r="N56" s="214"/>
      <c r="O56" s="214"/>
      <c r="P56" s="214"/>
      <c r="Q56" s="214"/>
      <c r="R56" s="214"/>
      <c r="S56" s="104"/>
      <c r="T56" s="214"/>
      <c r="U56" s="214"/>
      <c r="V56" s="105"/>
      <c r="W56" s="214"/>
      <c r="X56" s="214"/>
    </row>
    <row r="57" spans="1:26" x14ac:dyDescent="0.25">
      <c r="A57" s="149" t="e">
        <f>+#REF!+#REF!+#REF!+#REF!+#REF!+#REF!+#REF!+#REF!+#REF!+#REF!+#REF!+#REF!+#REF!+#REF!+#REF!+#REF!+#REF!+#REF!+#REF!+#REF!+#REF!</f>
        <v>#REF!</v>
      </c>
      <c r="B57" s="214"/>
      <c r="C57" s="214"/>
      <c r="D57" s="214"/>
      <c r="E57" s="214"/>
      <c r="F57" s="214"/>
      <c r="G57" s="103"/>
      <c r="H57" s="214"/>
      <c r="I57" s="214"/>
      <c r="J57" s="106" t="e">
        <f>+#REF!+#REF!+#REF!+#REF!+#REF!+#REF!+#REF!+#REF!+#REF!+#REF!+#REF!+#REF!+#REF!+#REF!+#REF!+#REF!+#REF!+#REF!+#REF!+#REF!+#REF!</f>
        <v>#REF!</v>
      </c>
      <c r="K57" s="106" t="e">
        <f>+#REF!+#REF!+#REF!+#REF!+#REF!+#REF!+#REF!+#REF!+#REF!+#REF!+#REF!+#REF!+#REF!+#REF!+#REF!+#REF!+#REF!+#REF!+#REF!+#REF!+#REF!</f>
        <v>#REF!</v>
      </c>
      <c r="L57" s="106" t="e">
        <f>+#REF!+#REF!+#REF!+#REF!+#REF!+#REF!+#REF!+#REF!+#REF!+#REF!+#REF!+#REF!+#REF!+#REF!+#REF!+#REF!+#REF!+#REF!+#REF!+#REF!+#REF!</f>
        <v>#REF!</v>
      </c>
      <c r="M57" s="106" t="e">
        <f>+#REF!+#REF!+#REF!+#REF!+#REF!+#REF!+#REF!+#REF!+#REF!+#REF!+#REF!+#REF!+#REF!+#REF!+#REF!+#REF!+#REF!+#REF!+#REF!+#REF!+#REF!</f>
        <v>#REF!</v>
      </c>
      <c r="N57" s="106" t="e">
        <f>+#REF!+#REF!+#REF!+#REF!+#REF!+#REF!+#REF!+#REF!+#REF!+#REF!+#REF!+#REF!+#REF!+#REF!+#REF!+#REF!+#REF!+#REF!+#REF!+#REF!+#REF!</f>
        <v>#REF!</v>
      </c>
      <c r="O57" s="106" t="e">
        <f>+#REF!+#REF!+#REF!+#REF!+#REF!+#REF!+#REF!+#REF!+#REF!+#REF!+#REF!+#REF!+#REF!+#REF!+#REF!+#REF!+#REF!+#REF!+#REF!+#REF!+#REF!</f>
        <v>#REF!</v>
      </c>
      <c r="P57" s="106" t="e">
        <f>+#REF!+#REF!+#REF!+#REF!+#REF!+#REF!+#REF!+#REF!+#REF!+#REF!+#REF!+#REF!+#REF!+#REF!+#REF!+#REF!+#REF!+#REF!+#REF!+#REF!+#REF!</f>
        <v>#REF!</v>
      </c>
      <c r="Q57" s="106" t="e">
        <f>+#REF!+#REF!+#REF!+#REF!+#REF!+#REF!+#REF!+#REF!+#REF!+#REF!+#REF!+#REF!+#REF!+#REF!+#REF!+#REF!+#REF!+#REF!+#REF!+#REF!+#REF!</f>
        <v>#REF!</v>
      </c>
      <c r="R57" s="106" t="e">
        <f>+#REF!+#REF!+#REF!+#REF!+#REF!+#REF!+#REF!+#REF!+#REF!+#REF!+#REF!+#REF!+#REF!+#REF!+#REF!+#REF!+#REF!+#REF!+#REF!+#REF!+#REF!</f>
        <v>#REF!</v>
      </c>
      <c r="S57" s="106" t="e">
        <f>+#REF!+#REF!+#REF!+#REF!+#REF!+#REF!+#REF!+#REF!+#REF!+#REF!+#REF!+#REF!+#REF!+#REF!+#REF!+#REF!+#REF!+#REF!+#REF!+#REF!+#REF!</f>
        <v>#REF!</v>
      </c>
      <c r="T57" s="106" t="e">
        <f>+#REF!+#REF!+#REF!+#REF!+#REF!+#REF!+#REF!+#REF!+#REF!+#REF!+#REF!+#REF!+#REF!+#REF!+#REF!+#REF!+#REF!+#REF!+#REF!+#REF!+#REF!</f>
        <v>#REF!</v>
      </c>
      <c r="U57" s="106" t="e">
        <f>+#REF!+#REF!+#REF!+#REF!+#REF!+#REF!+#REF!+#REF!+#REF!+#REF!+#REF!+#REF!+#REF!+#REF!+#REF!+#REF!+#REF!+#REF!+#REF!+#REF!+#REF!</f>
        <v>#REF!</v>
      </c>
      <c r="V57" s="106" t="e">
        <f>+#REF!+#REF!+#REF!+#REF!+#REF!+#REF!+#REF!+#REF!+#REF!+#REF!+#REF!+#REF!+#REF!+#REF!+#REF!+#REF!+#REF!+#REF!+#REF!+#REF!+#REF!</f>
        <v>#REF!</v>
      </c>
      <c r="W57" s="106" t="e">
        <f>+#REF!+#REF!+#REF!+#REF!+#REF!+#REF!+#REF!+#REF!+#REF!+#REF!+#REF!+#REF!+#REF!+#REF!+#REF!+#REF!+#REF!+#REF!+#REF!+#REF!+#REF!</f>
        <v>#REF!</v>
      </c>
      <c r="X57" s="214"/>
    </row>
    <row r="58" spans="1:26" x14ac:dyDescent="0.25">
      <c r="A58" s="149" t="e">
        <f>+A55-A57</f>
        <v>#REF!</v>
      </c>
      <c r="B58" s="214"/>
      <c r="C58" s="214"/>
      <c r="D58" s="214"/>
      <c r="E58" s="214"/>
      <c r="F58" s="214"/>
      <c r="G58" s="103"/>
      <c r="H58" s="214"/>
      <c r="I58" s="214"/>
      <c r="J58" s="106" t="e">
        <f>+J57-J55</f>
        <v>#REF!</v>
      </c>
      <c r="K58" s="106" t="e">
        <f t="shared" ref="K58:W58" si="5">+K57-K55</f>
        <v>#REF!</v>
      </c>
      <c r="L58" s="106" t="e">
        <f t="shared" si="5"/>
        <v>#REF!</v>
      </c>
      <c r="M58" s="106" t="e">
        <f t="shared" si="5"/>
        <v>#REF!</v>
      </c>
      <c r="N58" s="106" t="e">
        <f t="shared" si="5"/>
        <v>#REF!</v>
      </c>
      <c r="O58" s="106" t="e">
        <f t="shared" si="5"/>
        <v>#REF!</v>
      </c>
      <c r="P58" s="106" t="e">
        <f t="shared" si="5"/>
        <v>#REF!</v>
      </c>
      <c r="Q58" s="106" t="e">
        <f t="shared" si="5"/>
        <v>#REF!</v>
      </c>
      <c r="R58" s="106" t="e">
        <f t="shared" si="5"/>
        <v>#REF!</v>
      </c>
      <c r="S58" s="106" t="e">
        <f t="shared" si="5"/>
        <v>#REF!</v>
      </c>
      <c r="T58" s="106" t="e">
        <f t="shared" si="5"/>
        <v>#REF!</v>
      </c>
      <c r="U58" s="106" t="e">
        <f t="shared" si="5"/>
        <v>#REF!</v>
      </c>
      <c r="V58" s="106" t="e">
        <f t="shared" si="5"/>
        <v>#REF!</v>
      </c>
      <c r="W58" s="106" t="e">
        <f t="shared" si="5"/>
        <v>#REF!</v>
      </c>
      <c r="X58" s="214"/>
    </row>
    <row r="59" spans="1:26" x14ac:dyDescent="0.25">
      <c r="A59" s="149"/>
      <c r="B59" s="149"/>
      <c r="C59" s="214"/>
      <c r="D59" s="214"/>
      <c r="E59" s="214"/>
      <c r="F59" s="214"/>
      <c r="G59" s="103"/>
      <c r="H59" s="214"/>
      <c r="I59" s="214"/>
      <c r="J59" s="214"/>
      <c r="K59" s="214"/>
      <c r="L59" s="214"/>
      <c r="M59" s="103"/>
      <c r="N59" s="214"/>
      <c r="O59" s="214"/>
      <c r="P59" s="214"/>
      <c r="Q59" s="214"/>
      <c r="R59" s="214"/>
      <c r="S59" s="104"/>
      <c r="T59" s="214"/>
      <c r="U59" s="214"/>
      <c r="V59" s="105"/>
      <c r="W59" s="214"/>
      <c r="X59" s="214"/>
    </row>
    <row r="60" spans="1:26" x14ac:dyDescent="0.25">
      <c r="A60" s="149"/>
      <c r="B60" s="214"/>
      <c r="C60" s="214"/>
      <c r="D60" s="214"/>
      <c r="E60" s="214"/>
      <c r="F60" s="214"/>
      <c r="G60" s="103"/>
      <c r="H60" s="214"/>
      <c r="I60" s="214"/>
      <c r="J60" s="214"/>
      <c r="K60" s="214"/>
      <c r="L60" s="214"/>
      <c r="M60" s="103"/>
      <c r="N60" s="214"/>
      <c r="O60" s="214"/>
      <c r="P60" s="214"/>
      <c r="Q60" s="214"/>
      <c r="R60" s="214"/>
      <c r="S60" s="104"/>
      <c r="T60" s="214"/>
      <c r="U60" s="214"/>
      <c r="V60" s="105"/>
      <c r="W60" s="214"/>
      <c r="X60" s="214"/>
    </row>
    <row r="61" spans="1:26" x14ac:dyDescent="0.25">
      <c r="A61" s="214"/>
      <c r="B61" s="214"/>
      <c r="C61" s="214"/>
      <c r="D61" s="214"/>
      <c r="E61" s="214"/>
      <c r="F61" s="214"/>
      <c r="G61" s="103"/>
      <c r="H61" s="214"/>
      <c r="I61" s="214"/>
      <c r="J61" s="214"/>
      <c r="K61" s="214"/>
      <c r="L61" s="214"/>
      <c r="M61" s="103"/>
      <c r="N61" s="214"/>
      <c r="O61" s="214"/>
      <c r="P61" s="214"/>
      <c r="Q61" s="214"/>
      <c r="R61" s="214"/>
      <c r="S61" s="104"/>
      <c r="T61" s="214"/>
      <c r="U61" s="214"/>
      <c r="V61" s="105"/>
      <c r="W61" s="214"/>
      <c r="X61" s="214"/>
    </row>
    <row r="62" spans="1:26" x14ac:dyDescent="0.25">
      <c r="A62" s="214"/>
      <c r="B62" s="214"/>
      <c r="C62" s="214"/>
      <c r="D62" s="214"/>
      <c r="E62" s="214"/>
      <c r="F62" s="214"/>
      <c r="G62" s="103"/>
      <c r="H62" s="214"/>
      <c r="I62" s="214"/>
      <c r="J62" s="214"/>
      <c r="K62" s="214"/>
      <c r="L62" s="214"/>
      <c r="M62" s="103"/>
      <c r="N62" s="214"/>
      <c r="O62" s="214"/>
      <c r="P62" s="214"/>
      <c r="Q62" s="214"/>
      <c r="R62" s="214"/>
      <c r="S62" s="104"/>
      <c r="T62" s="214"/>
      <c r="U62" s="214"/>
      <c r="V62" s="105"/>
      <c r="W62" s="214"/>
      <c r="X62" s="214"/>
    </row>
    <row r="63" spans="1:26" x14ac:dyDescent="0.25">
      <c r="A63" s="214"/>
      <c r="B63" s="214"/>
      <c r="C63" s="214"/>
      <c r="D63" s="214"/>
      <c r="E63" s="214"/>
      <c r="F63" s="214"/>
      <c r="G63" s="103"/>
      <c r="H63" s="214"/>
      <c r="I63" s="214"/>
      <c r="J63" s="214"/>
      <c r="K63" s="214"/>
      <c r="L63" s="214"/>
      <c r="M63" s="103"/>
      <c r="N63" s="214"/>
      <c r="O63" s="214"/>
      <c r="P63" s="214"/>
      <c r="Q63" s="214"/>
      <c r="R63" s="214"/>
      <c r="S63" s="104"/>
      <c r="T63" s="214"/>
      <c r="U63" s="214"/>
      <c r="V63" s="105"/>
      <c r="W63" s="214"/>
      <c r="X63" s="214"/>
    </row>
    <row r="64" spans="1:26" x14ac:dyDescent="0.25">
      <c r="A64" s="214"/>
      <c r="B64" s="214"/>
      <c r="C64" s="214"/>
      <c r="D64" s="214"/>
      <c r="E64" s="214"/>
      <c r="F64" s="214"/>
      <c r="G64" s="103"/>
      <c r="H64" s="214"/>
      <c r="I64" s="214"/>
      <c r="J64" s="214"/>
      <c r="K64" s="214"/>
      <c r="L64" s="214"/>
      <c r="M64" s="103"/>
      <c r="N64" s="214"/>
      <c r="O64" s="214"/>
      <c r="P64" s="214"/>
      <c r="Q64" s="214"/>
      <c r="R64" s="214"/>
      <c r="S64" s="104"/>
      <c r="T64" s="214"/>
      <c r="U64" s="214"/>
      <c r="V64" s="105"/>
      <c r="W64" s="214"/>
      <c r="X64" s="214"/>
    </row>
    <row r="65" spans="1:24" x14ac:dyDescent="0.25">
      <c r="A65" s="214"/>
      <c r="B65" s="214"/>
      <c r="C65" s="214"/>
      <c r="D65" s="214"/>
      <c r="E65" s="214"/>
      <c r="F65" s="214"/>
      <c r="G65" s="103"/>
      <c r="H65" s="214"/>
      <c r="I65" s="214"/>
      <c r="J65" s="214"/>
      <c r="K65" s="214"/>
      <c r="L65" s="214"/>
      <c r="M65" s="103"/>
      <c r="N65" s="214"/>
      <c r="O65" s="214"/>
      <c r="P65" s="214"/>
      <c r="Q65" s="214"/>
      <c r="R65" s="214"/>
      <c r="S65" s="104"/>
      <c r="T65" s="214"/>
      <c r="U65" s="214"/>
      <c r="V65" s="105"/>
      <c r="W65" s="214"/>
      <c r="X65" s="214"/>
    </row>
    <row r="66" spans="1:24" x14ac:dyDescent="0.25">
      <c r="A66" s="214"/>
      <c r="B66" s="214"/>
      <c r="C66" s="214"/>
      <c r="D66" s="214"/>
      <c r="E66" s="214"/>
      <c r="F66" s="214"/>
      <c r="G66" s="103"/>
      <c r="H66" s="214"/>
      <c r="I66" s="214"/>
      <c r="J66" s="214"/>
      <c r="K66" s="214"/>
      <c r="L66" s="214"/>
      <c r="M66" s="103"/>
      <c r="N66" s="214"/>
      <c r="O66" s="214"/>
      <c r="P66" s="214"/>
      <c r="Q66" s="214"/>
      <c r="R66" s="214"/>
      <c r="S66" s="104"/>
      <c r="T66" s="214"/>
      <c r="U66" s="214"/>
      <c r="V66" s="105"/>
      <c r="W66" s="214"/>
      <c r="X66" s="214"/>
    </row>
    <row r="67" spans="1:24" x14ac:dyDescent="0.25">
      <c r="A67" s="214"/>
      <c r="B67" s="214"/>
      <c r="C67" s="214"/>
      <c r="D67" s="214"/>
      <c r="E67" s="214"/>
      <c r="F67" s="214"/>
      <c r="G67" s="103"/>
      <c r="H67" s="214"/>
      <c r="I67" s="214"/>
      <c r="J67" s="214"/>
      <c r="K67" s="214"/>
      <c r="L67" s="214"/>
      <c r="M67" s="103"/>
      <c r="N67" s="214"/>
      <c r="O67" s="214"/>
      <c r="P67" s="214"/>
      <c r="Q67" s="214"/>
      <c r="R67" s="214"/>
      <c r="S67" s="104"/>
      <c r="T67" s="214"/>
      <c r="U67" s="214"/>
      <c r="V67" s="105"/>
      <c r="W67" s="214"/>
      <c r="X67" s="214"/>
    </row>
    <row r="68" spans="1:24" x14ac:dyDescent="0.25">
      <c r="A68" s="214"/>
      <c r="B68" s="214"/>
      <c r="C68" s="214"/>
      <c r="D68" s="214"/>
      <c r="E68" s="214"/>
      <c r="F68" s="214"/>
      <c r="G68" s="103"/>
      <c r="H68" s="214"/>
      <c r="I68" s="214"/>
      <c r="J68" s="214"/>
      <c r="K68" s="214"/>
      <c r="L68" s="214"/>
      <c r="M68" s="103"/>
      <c r="N68" s="214"/>
      <c r="O68" s="214"/>
      <c r="P68" s="214"/>
      <c r="Q68" s="214"/>
      <c r="R68" s="214"/>
      <c r="S68" s="104"/>
      <c r="T68" s="214"/>
      <c r="U68" s="214"/>
      <c r="V68" s="105"/>
      <c r="W68" s="214"/>
      <c r="X68" s="214"/>
    </row>
    <row r="69" spans="1:24" x14ac:dyDescent="0.25">
      <c r="A69" s="214"/>
      <c r="B69" s="214"/>
      <c r="C69" s="214"/>
      <c r="D69" s="214"/>
      <c r="E69" s="214"/>
      <c r="F69" s="214"/>
      <c r="G69" s="103"/>
      <c r="H69" s="214"/>
      <c r="I69" s="214"/>
      <c r="J69" s="214"/>
      <c r="K69" s="214"/>
      <c r="L69" s="214"/>
      <c r="M69" s="103"/>
      <c r="N69" s="214"/>
      <c r="O69" s="214"/>
      <c r="P69" s="214"/>
      <c r="Q69" s="214"/>
      <c r="R69" s="214"/>
      <c r="S69" s="104"/>
      <c r="T69" s="214"/>
      <c r="U69" s="214"/>
      <c r="V69" s="105"/>
      <c r="W69" s="214"/>
      <c r="X69" s="214"/>
    </row>
    <row r="70" spans="1:24" x14ac:dyDescent="0.25">
      <c r="A70" s="214"/>
      <c r="B70" s="214"/>
      <c r="C70" s="214"/>
      <c r="D70" s="214"/>
      <c r="E70" s="214"/>
      <c r="F70" s="214"/>
      <c r="G70" s="103"/>
      <c r="H70" s="214"/>
      <c r="I70" s="214"/>
      <c r="J70" s="214"/>
      <c r="K70" s="214"/>
      <c r="L70" s="214"/>
      <c r="M70" s="103"/>
      <c r="N70" s="214"/>
      <c r="O70" s="214"/>
      <c r="P70" s="214"/>
      <c r="Q70" s="214"/>
      <c r="R70" s="214"/>
      <c r="S70" s="104"/>
      <c r="T70" s="214"/>
      <c r="U70" s="214"/>
      <c r="V70" s="105"/>
      <c r="W70" s="214"/>
      <c r="X70" s="214"/>
    </row>
    <row r="71" spans="1:24" x14ac:dyDescent="0.25">
      <c r="A71" s="214"/>
      <c r="B71" s="214"/>
      <c r="C71" s="214"/>
      <c r="D71" s="214"/>
      <c r="E71" s="214"/>
      <c r="F71" s="214"/>
      <c r="G71" s="103"/>
      <c r="H71" s="214"/>
      <c r="I71" s="214"/>
      <c r="J71" s="214"/>
      <c r="K71" s="214"/>
      <c r="L71" s="214"/>
      <c r="M71" s="103"/>
      <c r="N71" s="214"/>
      <c r="O71" s="214"/>
      <c r="P71" s="214"/>
      <c r="Q71" s="214"/>
      <c r="R71" s="214"/>
      <c r="S71" s="104"/>
      <c r="T71" s="214"/>
      <c r="U71" s="214"/>
      <c r="V71" s="105"/>
      <c r="W71" s="214"/>
      <c r="X71" s="214"/>
    </row>
    <row r="72" spans="1:24" x14ac:dyDescent="0.25">
      <c r="A72" s="214"/>
      <c r="B72" s="214"/>
      <c r="C72" s="214"/>
      <c r="D72" s="214"/>
      <c r="E72" s="214"/>
      <c r="F72" s="214"/>
      <c r="G72" s="103"/>
      <c r="H72" s="214"/>
      <c r="I72" s="214"/>
      <c r="J72" s="214"/>
      <c r="K72" s="214"/>
      <c r="L72" s="214"/>
      <c r="M72" s="103"/>
      <c r="N72" s="214"/>
      <c r="O72" s="214"/>
      <c r="P72" s="214"/>
      <c r="Q72" s="214"/>
      <c r="R72" s="214"/>
      <c r="S72" s="104"/>
      <c r="T72" s="214"/>
      <c r="U72" s="214"/>
      <c r="V72" s="105"/>
      <c r="W72" s="214"/>
      <c r="X72" s="214"/>
    </row>
    <row r="73" spans="1:24" x14ac:dyDescent="0.25">
      <c r="A73" s="214"/>
      <c r="B73" s="214"/>
      <c r="C73" s="214"/>
      <c r="D73" s="214"/>
      <c r="E73" s="214"/>
      <c r="F73" s="214"/>
      <c r="G73" s="103"/>
      <c r="H73" s="214"/>
      <c r="I73" s="214"/>
      <c r="J73" s="214"/>
      <c r="K73" s="214"/>
      <c r="L73" s="214"/>
      <c r="M73" s="103"/>
      <c r="N73" s="214"/>
      <c r="O73" s="214"/>
      <c r="P73" s="214"/>
      <c r="Q73" s="214"/>
      <c r="R73" s="214"/>
      <c r="S73" s="104"/>
      <c r="T73" s="214"/>
      <c r="U73" s="214"/>
      <c r="V73" s="105"/>
      <c r="W73" s="214"/>
      <c r="X73" s="214"/>
    </row>
    <row r="74" spans="1:24" x14ac:dyDescent="0.25">
      <c r="A74" s="214"/>
      <c r="B74" s="214"/>
      <c r="C74" s="214"/>
      <c r="D74" s="214"/>
      <c r="E74" s="214"/>
      <c r="F74" s="214"/>
      <c r="G74" s="103"/>
      <c r="H74" s="214"/>
      <c r="I74" s="214"/>
      <c r="J74" s="214"/>
      <c r="K74" s="214"/>
      <c r="L74" s="214"/>
      <c r="M74" s="103"/>
      <c r="N74" s="214"/>
      <c r="O74" s="214"/>
      <c r="P74" s="214"/>
      <c r="Q74" s="214"/>
      <c r="R74" s="214"/>
      <c r="S74" s="104"/>
      <c r="T74" s="214"/>
      <c r="U74" s="214"/>
      <c r="V74" s="105"/>
      <c r="W74" s="214"/>
      <c r="X74" s="214"/>
    </row>
    <row r="75" spans="1:24" x14ac:dyDescent="0.25">
      <c r="A75" s="214"/>
      <c r="B75" s="214"/>
      <c r="C75" s="214"/>
      <c r="D75" s="214"/>
      <c r="E75" s="214"/>
      <c r="F75" s="214"/>
      <c r="G75" s="103"/>
      <c r="H75" s="214"/>
      <c r="I75" s="214"/>
      <c r="J75" s="214"/>
      <c r="K75" s="214"/>
      <c r="L75" s="214"/>
      <c r="M75" s="103"/>
      <c r="N75" s="214"/>
      <c r="O75" s="214"/>
      <c r="P75" s="214"/>
      <c r="Q75" s="214"/>
      <c r="R75" s="214"/>
      <c r="S75" s="104"/>
      <c r="T75" s="214"/>
      <c r="U75" s="214"/>
      <c r="V75" s="105"/>
      <c r="W75" s="214"/>
      <c r="X75" s="214"/>
    </row>
    <row r="76" spans="1:24" x14ac:dyDescent="0.25">
      <c r="A76" s="214"/>
      <c r="B76" s="214"/>
      <c r="C76" s="214"/>
      <c r="D76" s="214"/>
      <c r="E76" s="214"/>
      <c r="F76" s="214"/>
      <c r="G76" s="103"/>
      <c r="H76" s="214"/>
      <c r="I76" s="214"/>
      <c r="J76" s="214"/>
      <c r="K76" s="214"/>
      <c r="L76" s="214"/>
      <c r="M76" s="103"/>
      <c r="N76" s="214"/>
      <c r="O76" s="214"/>
      <c r="P76" s="214"/>
      <c r="Q76" s="214"/>
      <c r="R76" s="214"/>
      <c r="S76" s="104"/>
      <c r="T76" s="214"/>
      <c r="U76" s="214"/>
      <c r="V76" s="105"/>
      <c r="W76" s="214"/>
      <c r="X76" s="214"/>
    </row>
    <row r="77" spans="1:24" x14ac:dyDescent="0.25">
      <c r="A77" s="214"/>
      <c r="B77" s="214"/>
      <c r="C77" s="214"/>
      <c r="D77" s="214"/>
      <c r="E77" s="214"/>
      <c r="F77" s="214"/>
      <c r="G77" s="103"/>
      <c r="H77" s="214"/>
      <c r="I77" s="214"/>
      <c r="J77" s="214"/>
      <c r="K77" s="214"/>
      <c r="L77" s="214"/>
      <c r="M77" s="103"/>
      <c r="N77" s="214"/>
      <c r="O77" s="214"/>
      <c r="P77" s="214"/>
      <c r="Q77" s="214"/>
      <c r="R77" s="214"/>
      <c r="S77" s="104"/>
      <c r="T77" s="214"/>
      <c r="U77" s="214"/>
      <c r="V77" s="105"/>
      <c r="W77" s="214"/>
      <c r="X77" s="214"/>
    </row>
    <row r="78" spans="1:24" x14ac:dyDescent="0.25">
      <c r="A78" s="214"/>
      <c r="B78" s="214"/>
      <c r="C78" s="214"/>
      <c r="D78" s="214"/>
      <c r="E78" s="214"/>
      <c r="F78" s="214"/>
      <c r="G78" s="103"/>
      <c r="H78" s="214"/>
      <c r="I78" s="214"/>
      <c r="J78" s="214"/>
      <c r="K78" s="214"/>
      <c r="L78" s="214"/>
      <c r="M78" s="103"/>
      <c r="N78" s="214"/>
      <c r="O78" s="214"/>
      <c r="P78" s="214"/>
      <c r="Q78" s="214"/>
      <c r="R78" s="214"/>
      <c r="S78" s="104"/>
      <c r="T78" s="214"/>
      <c r="U78" s="214"/>
      <c r="V78" s="105"/>
      <c r="W78" s="214"/>
      <c r="X78" s="214"/>
    </row>
    <row r="79" spans="1:24" x14ac:dyDescent="0.25">
      <c r="A79" s="214"/>
      <c r="B79" s="214"/>
      <c r="C79" s="214"/>
      <c r="D79" s="214"/>
      <c r="E79" s="214"/>
      <c r="F79" s="214"/>
      <c r="G79" s="103"/>
      <c r="H79" s="214"/>
      <c r="I79" s="214"/>
      <c r="J79" s="214"/>
      <c r="K79" s="214"/>
      <c r="L79" s="214"/>
      <c r="M79" s="103"/>
      <c r="N79" s="214"/>
      <c r="O79" s="214"/>
      <c r="P79" s="214"/>
      <c r="Q79" s="214"/>
      <c r="R79" s="214"/>
      <c r="S79" s="104"/>
      <c r="T79" s="214"/>
      <c r="U79" s="214"/>
      <c r="V79" s="105"/>
      <c r="W79" s="214"/>
      <c r="X79" s="214"/>
    </row>
    <row r="80" spans="1:24" x14ac:dyDescent="0.25">
      <c r="A80" s="214"/>
      <c r="B80" s="214"/>
      <c r="C80" s="214"/>
      <c r="D80" s="214"/>
      <c r="E80" s="214"/>
      <c r="F80" s="214"/>
      <c r="G80" s="103"/>
      <c r="H80" s="214"/>
      <c r="I80" s="214"/>
      <c r="J80" s="214"/>
      <c r="K80" s="214"/>
      <c r="L80" s="214"/>
      <c r="M80" s="103"/>
      <c r="N80" s="214"/>
      <c r="O80" s="214"/>
      <c r="P80" s="214"/>
      <c r="Q80" s="214"/>
      <c r="R80" s="214"/>
      <c r="S80" s="104"/>
      <c r="T80" s="214"/>
      <c r="U80" s="214"/>
      <c r="V80" s="105"/>
      <c r="W80" s="214"/>
      <c r="X80" s="214"/>
    </row>
    <row r="81" spans="1:24" x14ac:dyDescent="0.25">
      <c r="A81" s="214"/>
      <c r="B81" s="214"/>
      <c r="C81" s="214"/>
      <c r="D81" s="214"/>
      <c r="E81" s="214"/>
      <c r="F81" s="214"/>
      <c r="G81" s="103"/>
      <c r="H81" s="214"/>
      <c r="I81" s="214"/>
      <c r="J81" s="214"/>
      <c r="K81" s="214"/>
      <c r="L81" s="214"/>
      <c r="M81" s="103"/>
      <c r="N81" s="214"/>
      <c r="O81" s="214"/>
      <c r="P81" s="214"/>
      <c r="Q81" s="214"/>
      <c r="R81" s="214"/>
      <c r="S81" s="104"/>
      <c r="T81" s="214"/>
      <c r="U81" s="214"/>
      <c r="V81" s="105"/>
      <c r="W81" s="214"/>
      <c r="X81" s="214"/>
    </row>
    <row r="82" spans="1:24" x14ac:dyDescent="0.25">
      <c r="A82" s="214"/>
      <c r="B82" s="214"/>
      <c r="C82" s="214"/>
      <c r="D82" s="214"/>
      <c r="E82" s="214"/>
      <c r="F82" s="214"/>
      <c r="G82" s="103"/>
      <c r="H82" s="214"/>
      <c r="I82" s="214"/>
      <c r="J82" s="214"/>
      <c r="K82" s="214"/>
      <c r="L82" s="214"/>
      <c r="M82" s="103"/>
      <c r="N82" s="214"/>
      <c r="O82" s="214"/>
      <c r="P82" s="214"/>
      <c r="Q82" s="214"/>
      <c r="R82" s="214"/>
      <c r="S82" s="104"/>
      <c r="T82" s="214"/>
      <c r="U82" s="214"/>
      <c r="V82" s="105"/>
      <c r="W82" s="214"/>
      <c r="X82" s="214"/>
    </row>
    <row r="83" spans="1:24" x14ac:dyDescent="0.25">
      <c r="A83" s="214"/>
      <c r="B83" s="214"/>
      <c r="C83" s="214"/>
      <c r="D83" s="214"/>
      <c r="E83" s="214"/>
      <c r="F83" s="214"/>
      <c r="G83" s="103"/>
      <c r="H83" s="214"/>
      <c r="I83" s="214"/>
      <c r="J83" s="214"/>
      <c r="K83" s="214"/>
      <c r="L83" s="214"/>
      <c r="M83" s="103"/>
      <c r="N83" s="214"/>
      <c r="O83" s="214"/>
      <c r="P83" s="214"/>
      <c r="Q83" s="214"/>
      <c r="R83" s="214"/>
      <c r="S83" s="104"/>
      <c r="T83" s="214"/>
      <c r="U83" s="214"/>
      <c r="V83" s="105"/>
      <c r="W83" s="214"/>
      <c r="X83" s="214"/>
    </row>
  </sheetData>
  <autoFilter ref="A13:Z54" xr:uid="{06C5A392-10BA-45F4-AA48-B930B3FEA052}">
    <filterColumn colId="3">
      <filters>
        <filter val="LUIS PEÑARANDA"/>
      </filters>
    </filterColumn>
    <sortState xmlns:xlrd2="http://schemas.microsoft.com/office/spreadsheetml/2017/richdata2" ref="A14:Z54">
      <sortCondition ref="D13:D54"/>
    </sortState>
  </autoFilter>
  <mergeCells count="7">
    <mergeCell ref="X55:Z55"/>
    <mergeCell ref="B5:D5"/>
    <mergeCell ref="B6:D6"/>
    <mergeCell ref="B7:D7"/>
    <mergeCell ref="K12:L12"/>
    <mergeCell ref="N12:O12"/>
    <mergeCell ref="B55:H55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72151-B643-4C74-A873-E56009B8C29F}">
  <sheetPr filterMode="1">
    <pageSetUpPr fitToPage="1"/>
  </sheetPr>
  <dimension ref="A1:Z83"/>
  <sheetViews>
    <sheetView showGridLines="0" zoomScale="92" zoomScaleNormal="92" workbookViewId="0">
      <selection activeCell="X55" sqref="A1:Z55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55" t="s">
        <v>72</v>
      </c>
      <c r="F2" s="256" t="s">
        <v>219</v>
      </c>
      <c r="G2" s="257">
        <v>7.01</v>
      </c>
      <c r="H2" s="257">
        <v>0.16302325581395349</v>
      </c>
      <c r="I2" s="257">
        <v>7.4990697674418607</v>
      </c>
      <c r="J2" s="258">
        <v>44555</v>
      </c>
      <c r="K2" s="208"/>
      <c r="L2" s="206"/>
      <c r="M2" s="210"/>
      <c r="N2" s="260">
        <v>46</v>
      </c>
    </row>
    <row r="3" spans="1:26" ht="15.75" thickBot="1" x14ac:dyDescent="0.3">
      <c r="E3" s="228" t="s">
        <v>70</v>
      </c>
      <c r="F3" s="216" t="s">
        <v>219</v>
      </c>
      <c r="G3" s="212">
        <v>7.01</v>
      </c>
      <c r="H3" s="212">
        <v>0.16302325581395349</v>
      </c>
      <c r="I3" s="212">
        <v>7.4990697674418607</v>
      </c>
      <c r="J3" s="259">
        <v>44555</v>
      </c>
      <c r="K3" s="233"/>
      <c r="L3" s="234"/>
      <c r="M3" s="235"/>
      <c r="N3" s="261">
        <v>46</v>
      </c>
      <c r="O3" s="186"/>
    </row>
    <row r="4" spans="1:26" ht="15.75" thickBot="1" x14ac:dyDescent="0.3">
      <c r="E4" s="229" t="s">
        <v>70</v>
      </c>
      <c r="F4" s="230" t="s">
        <v>219</v>
      </c>
      <c r="G4" s="231">
        <v>7.01</v>
      </c>
      <c r="H4" s="231">
        <v>0.16302325581395349</v>
      </c>
      <c r="I4" s="231">
        <v>7.4990697674418607</v>
      </c>
      <c r="J4" s="237">
        <v>44555</v>
      </c>
      <c r="K4" s="188"/>
      <c r="L4" s="188"/>
      <c r="M4" s="189"/>
      <c r="N4" s="238">
        <v>46</v>
      </c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45"/>
      <c r="C8" s="245"/>
      <c r="D8" s="245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45"/>
      <c r="C9" s="245"/>
      <c r="D9" s="245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45"/>
      <c r="C10" s="245"/>
      <c r="D10" s="245"/>
    </row>
    <row r="11" spans="1:26" ht="15.75" thickBot="1" x14ac:dyDescent="0.3">
      <c r="A11" s="69"/>
      <c r="B11" s="245"/>
      <c r="C11" s="245"/>
      <c r="D11" s="245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48">
        <v>672</v>
      </c>
      <c r="B14" s="248" t="s">
        <v>216</v>
      </c>
      <c r="C14" s="249">
        <v>44552</v>
      </c>
      <c r="D14" s="248" t="s">
        <v>216</v>
      </c>
      <c r="E14" s="248" t="s">
        <v>70</v>
      </c>
      <c r="F14" s="250" t="s">
        <v>159</v>
      </c>
      <c r="G14" s="251">
        <v>6.08</v>
      </c>
      <c r="H14" s="251">
        <f>G14/$H$12</f>
        <v>0.14139534883720931</v>
      </c>
      <c r="I14" s="251">
        <f>+H14*X14</f>
        <v>6.5041860465116281</v>
      </c>
      <c r="J14" s="251">
        <f>+I14*A14</f>
        <v>4370.8130232558142</v>
      </c>
      <c r="K14" s="251"/>
      <c r="L14" s="251"/>
      <c r="M14" s="252">
        <f>SUM(J14:L14)</f>
        <v>4370.8130232558142</v>
      </c>
      <c r="N14" s="251"/>
      <c r="O14" s="251"/>
      <c r="P14" s="251"/>
      <c r="Q14" s="251"/>
      <c r="R14" s="251"/>
      <c r="S14" s="251">
        <v>-575.86</v>
      </c>
      <c r="T14" s="251">
        <f>-J14*1%</f>
        <v>-43.70813023255814</v>
      </c>
      <c r="U14" s="251"/>
      <c r="V14" s="251">
        <f>SUM(N14:U14)</f>
        <v>-619.56813023255813</v>
      </c>
      <c r="W14" s="251">
        <f>+M14+V14-K14-L14</f>
        <v>3751.2448930232558</v>
      </c>
      <c r="X14" s="248">
        <v>46</v>
      </c>
      <c r="Y14" s="253" t="s">
        <v>215</v>
      </c>
      <c r="Z14" s="253" t="s">
        <v>213</v>
      </c>
    </row>
    <row r="15" spans="1:26" s="254" customFormat="1" ht="11.25" hidden="1" customHeight="1" x14ac:dyDescent="0.2">
      <c r="A15" s="248">
        <v>460</v>
      </c>
      <c r="B15" s="248" t="s">
        <v>217</v>
      </c>
      <c r="C15" s="249">
        <v>44552</v>
      </c>
      <c r="D15" s="248" t="s">
        <v>217</v>
      </c>
      <c r="E15" s="248" t="s">
        <v>72</v>
      </c>
      <c r="F15" s="250" t="s">
        <v>159</v>
      </c>
      <c r="G15" s="251">
        <v>5.94</v>
      </c>
      <c r="H15" s="251">
        <f>G15/$H$12</f>
        <v>0.13813953488372094</v>
      </c>
      <c r="I15" s="251">
        <f>+H15*X15</f>
        <v>6.3544186046511628</v>
      </c>
      <c r="J15" s="251">
        <f>+I15*A15</f>
        <v>2923.032558139535</v>
      </c>
      <c r="K15" s="251"/>
      <c r="L15" s="251"/>
      <c r="M15" s="252">
        <f>SUM(J15:L15)</f>
        <v>2923.032558139535</v>
      </c>
      <c r="N15" s="251"/>
      <c r="O15" s="251"/>
      <c r="P15" s="251"/>
      <c r="Q15" s="251"/>
      <c r="R15" s="251"/>
      <c r="S15" s="251">
        <v>-342.1</v>
      </c>
      <c r="T15" s="251">
        <f>-J15*1%</f>
        <v>-29.230325581395352</v>
      </c>
      <c r="U15" s="251"/>
      <c r="V15" s="251">
        <f>SUM(N15:U15)</f>
        <v>-371.33032558139536</v>
      </c>
      <c r="W15" s="251">
        <f>+M15+V15-K15-L15</f>
        <v>2551.7022325581397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48">
        <v>864</v>
      </c>
      <c r="B16" s="248" t="s">
        <v>176</v>
      </c>
      <c r="C16" s="249">
        <v>44551</v>
      </c>
      <c r="D16" s="248" t="s">
        <v>176</v>
      </c>
      <c r="E16" s="248" t="s">
        <v>72</v>
      </c>
      <c r="F16" s="250" t="s">
        <v>159</v>
      </c>
      <c r="G16" s="251">
        <v>6</v>
      </c>
      <c r="H16" s="251">
        <f>G16/$H$12</f>
        <v>0.13953488372093023</v>
      </c>
      <c r="I16" s="251">
        <f>+H16*X16</f>
        <v>6.4186046511627906</v>
      </c>
      <c r="J16" s="251">
        <f t="shared" ref="J16:J54" si="0">+I16*A16</f>
        <v>5545.6744186046508</v>
      </c>
      <c r="K16" s="251"/>
      <c r="L16" s="251"/>
      <c r="M16" s="252">
        <f t="shared" ref="M16:M54" si="1">SUM(J16:L16)</f>
        <v>5545.6744186046508</v>
      </c>
      <c r="N16" s="251">
        <v>-71.25</v>
      </c>
      <c r="O16" s="251"/>
      <c r="P16" s="251"/>
      <c r="Q16" s="251"/>
      <c r="R16" s="251"/>
      <c r="S16" s="251">
        <v>25.81</v>
      </c>
      <c r="T16" s="251">
        <f>-(864*6.25)*1%</f>
        <v>-54</v>
      </c>
      <c r="U16" s="251"/>
      <c r="V16" s="251">
        <f t="shared" ref="V16:V54" si="2">SUM(N16:U16)</f>
        <v>-99.44</v>
      </c>
      <c r="W16" s="251">
        <f t="shared" ref="W16:W54" si="3">+M16+V16-K16-L16</f>
        <v>5446.2344186046512</v>
      </c>
      <c r="X16" s="248">
        <v>46</v>
      </c>
      <c r="Y16" s="253" t="s">
        <v>215</v>
      </c>
      <c r="Z16" s="253" t="s">
        <v>218</v>
      </c>
    </row>
    <row r="17" spans="1:26" s="220" customFormat="1" ht="11.25" customHeight="1" x14ac:dyDescent="0.2">
      <c r="A17" s="216">
        <v>96</v>
      </c>
      <c r="B17" s="216" t="s">
        <v>219</v>
      </c>
      <c r="C17" s="217">
        <v>44555</v>
      </c>
      <c r="D17" s="216" t="s">
        <v>219</v>
      </c>
      <c r="E17" s="216" t="s">
        <v>72</v>
      </c>
      <c r="F17" s="218" t="s">
        <v>159</v>
      </c>
      <c r="G17" s="212">
        <v>7.48</v>
      </c>
      <c r="H17" s="212">
        <f t="shared" ref="H17:H54" si="4">G17/$H$12</f>
        <v>0.17395348837209304</v>
      </c>
      <c r="I17" s="212">
        <f t="shared" ref="I17:I54" si="5">+H17*X17</f>
        <v>8.0018604651162804</v>
      </c>
      <c r="J17" s="212">
        <f t="shared" si="0"/>
        <v>768.17860465116291</v>
      </c>
      <c r="K17" s="212"/>
      <c r="L17" s="212"/>
      <c r="M17" s="213">
        <f t="shared" si="1"/>
        <v>768.17860465116291</v>
      </c>
      <c r="N17" s="212">
        <v>-71.25</v>
      </c>
      <c r="O17" s="212"/>
      <c r="P17" s="212"/>
      <c r="Q17" s="212"/>
      <c r="R17" s="212"/>
      <c r="S17" s="212">
        <v>-30.16</v>
      </c>
      <c r="T17" s="212">
        <f>-J17*1%</f>
        <v>-7.681786046511629</v>
      </c>
      <c r="U17" s="212"/>
      <c r="V17" s="212">
        <f t="shared" si="2"/>
        <v>-109.09178604651163</v>
      </c>
      <c r="W17" s="212">
        <f t="shared" si="3"/>
        <v>659.08681860465128</v>
      </c>
      <c r="X17" s="216">
        <v>46</v>
      </c>
      <c r="Y17" s="219" t="s">
        <v>215</v>
      </c>
      <c r="Z17" s="219" t="s">
        <v>220</v>
      </c>
    </row>
    <row r="18" spans="1:26" s="220" customFormat="1" ht="11.25" customHeight="1" x14ac:dyDescent="0.2">
      <c r="A18" s="216">
        <v>144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7.48</v>
      </c>
      <c r="H18" s="212">
        <f t="shared" si="4"/>
        <v>0.17395348837209304</v>
      </c>
      <c r="I18" s="212">
        <f t="shared" si="5"/>
        <v>8.0018604651162804</v>
      </c>
      <c r="J18" s="212">
        <f t="shared" si="0"/>
        <v>1152.2679069767444</v>
      </c>
      <c r="K18" s="212"/>
      <c r="L18" s="212"/>
      <c r="M18" s="213">
        <f t="shared" si="1"/>
        <v>1152.2679069767444</v>
      </c>
      <c r="N18" s="212"/>
      <c r="O18" s="212"/>
      <c r="P18" s="212"/>
      <c r="Q18" s="212"/>
      <c r="R18" s="212"/>
      <c r="S18" s="212"/>
      <c r="T18" s="212">
        <f t="shared" ref="T18:T19" si="6">-J18*1%</f>
        <v>-11.522679069767443</v>
      </c>
      <c r="U18" s="212"/>
      <c r="V18" s="212">
        <f t="shared" si="2"/>
        <v>-11.522679069767443</v>
      </c>
      <c r="W18" s="212">
        <f t="shared" si="3"/>
        <v>1140.7452279069769</v>
      </c>
      <c r="X18" s="216">
        <v>46</v>
      </c>
      <c r="Y18" s="219" t="s">
        <v>215</v>
      </c>
      <c r="Z18" s="219" t="s">
        <v>221</v>
      </c>
    </row>
    <row r="19" spans="1:26" s="220" customFormat="1" ht="11.25" customHeight="1" x14ac:dyDescent="0.2">
      <c r="A19" s="216">
        <v>672</v>
      </c>
      <c r="B19" s="216" t="s">
        <v>219</v>
      </c>
      <c r="C19" s="217">
        <v>44555</v>
      </c>
      <c r="D19" s="216" t="s">
        <v>219</v>
      </c>
      <c r="E19" s="216" t="s">
        <v>70</v>
      </c>
      <c r="F19" s="218" t="s">
        <v>159</v>
      </c>
      <c r="G19" s="212">
        <v>7.48</v>
      </c>
      <c r="H19" s="212">
        <f t="shared" si="4"/>
        <v>0.17395348837209304</v>
      </c>
      <c r="I19" s="212">
        <f t="shared" si="5"/>
        <v>8.0018604651162804</v>
      </c>
      <c r="J19" s="212">
        <f t="shared" si="0"/>
        <v>5377.2502325581409</v>
      </c>
      <c r="K19" s="212"/>
      <c r="L19" s="212"/>
      <c r="M19" s="213">
        <f t="shared" si="1"/>
        <v>5377.2502325581409</v>
      </c>
      <c r="N19" s="212"/>
      <c r="O19" s="212"/>
      <c r="P19" s="212"/>
      <c r="Q19" s="212"/>
      <c r="R19" s="212"/>
      <c r="S19" s="212"/>
      <c r="T19" s="212">
        <f t="shared" si="6"/>
        <v>-53.772502325581407</v>
      </c>
      <c r="U19" s="212"/>
      <c r="V19" s="212">
        <f t="shared" si="2"/>
        <v>-53.772502325581407</v>
      </c>
      <c r="W19" s="212">
        <f t="shared" si="3"/>
        <v>5323.4777302325592</v>
      </c>
      <c r="X19" s="216">
        <v>46</v>
      </c>
      <c r="Y19" s="219" t="s">
        <v>215</v>
      </c>
      <c r="Z19" s="219" t="s">
        <v>222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4"/>
        <v>0.17395348837209304</v>
      </c>
      <c r="I20" s="212">
        <f t="shared" si="5"/>
        <v>8.0018604651162804</v>
      </c>
      <c r="J20" s="212">
        <f t="shared" si="0"/>
        <v>5761.3395348837221</v>
      </c>
      <c r="K20" s="212"/>
      <c r="L20" s="212"/>
      <c r="M20" s="213">
        <f t="shared" si="1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/>
      <c r="V20" s="212">
        <f t="shared" si="2"/>
        <v>-118.83339534883723</v>
      </c>
      <c r="W20" s="212">
        <f t="shared" si="3"/>
        <v>5642.5061395348848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4"/>
        <v>0.17906976744186046</v>
      </c>
      <c r="I21" s="212">
        <f t="shared" si="5"/>
        <v>7.6999999999999993</v>
      </c>
      <c r="J21" s="212">
        <f t="shared" si="0"/>
        <v>1139.5999999999999</v>
      </c>
      <c r="K21" s="212"/>
      <c r="L21" s="212"/>
      <c r="M21" s="213">
        <f t="shared" si="1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2"/>
        <v>-11.395999999999999</v>
      </c>
      <c r="W21" s="212">
        <f t="shared" si="3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16">
        <v>600</v>
      </c>
      <c r="B22" s="216" t="s">
        <v>224</v>
      </c>
      <c r="C22" s="217">
        <v>44555</v>
      </c>
      <c r="D22" s="216" t="s">
        <v>225</v>
      </c>
      <c r="E22" s="216" t="s">
        <v>72</v>
      </c>
      <c r="F22" s="218" t="s">
        <v>159</v>
      </c>
      <c r="G22" s="212">
        <v>7.5</v>
      </c>
      <c r="H22" s="212">
        <f t="shared" si="4"/>
        <v>0.1744186046511628</v>
      </c>
      <c r="I22" s="212">
        <f t="shared" si="5"/>
        <v>7.5</v>
      </c>
      <c r="J22" s="212">
        <f t="shared" si="0"/>
        <v>4500</v>
      </c>
      <c r="K22" s="212"/>
      <c r="L22" s="212"/>
      <c r="M22" s="213">
        <f t="shared" si="1"/>
        <v>4500</v>
      </c>
      <c r="N22" s="212"/>
      <c r="O22" s="212"/>
      <c r="P22" s="212"/>
      <c r="Q22" s="212"/>
      <c r="R22" s="212"/>
      <c r="S22" s="212">
        <v>-27.7</v>
      </c>
      <c r="T22" s="212">
        <f>-J22*1%</f>
        <v>-45</v>
      </c>
      <c r="U22" s="216"/>
      <c r="V22" s="212">
        <f t="shared" si="2"/>
        <v>-72.7</v>
      </c>
      <c r="W22" s="212">
        <f t="shared" si="3"/>
        <v>4427.3</v>
      </c>
      <c r="X22" s="216">
        <v>43</v>
      </c>
      <c r="Y22" s="219" t="s">
        <v>215</v>
      </c>
      <c r="Z22" s="219" t="s">
        <v>223</v>
      </c>
    </row>
    <row r="23" spans="1:26" s="220" customFormat="1" ht="11.25" hidden="1" customHeight="1" x14ac:dyDescent="0.2">
      <c r="A23" s="216">
        <v>300</v>
      </c>
      <c r="B23" s="216" t="s">
        <v>226</v>
      </c>
      <c r="C23" s="217">
        <v>44555</v>
      </c>
      <c r="D23" s="216" t="s">
        <v>227</v>
      </c>
      <c r="E23" s="216" t="s">
        <v>72</v>
      </c>
      <c r="F23" s="218" t="s">
        <v>159</v>
      </c>
      <c r="G23" s="212">
        <v>7.2</v>
      </c>
      <c r="H23" s="212">
        <f t="shared" si="4"/>
        <v>0.16744186046511628</v>
      </c>
      <c r="I23" s="212">
        <f t="shared" si="5"/>
        <v>7.2</v>
      </c>
      <c r="J23" s="212">
        <f t="shared" si="0"/>
        <v>2160</v>
      </c>
      <c r="K23" s="212"/>
      <c r="L23" s="212"/>
      <c r="M23" s="213">
        <f t="shared" si="1"/>
        <v>2160</v>
      </c>
      <c r="N23" s="212"/>
      <c r="O23" s="212"/>
      <c r="P23" s="212"/>
      <c r="Q23" s="212"/>
      <c r="R23" s="212"/>
      <c r="S23" s="212"/>
      <c r="T23" s="212">
        <f>-J23*1%</f>
        <v>-21.6</v>
      </c>
      <c r="U23" s="212"/>
      <c r="V23" s="212">
        <f t="shared" si="2"/>
        <v>-21.6</v>
      </c>
      <c r="W23" s="212">
        <f t="shared" si="3"/>
        <v>2138.4</v>
      </c>
      <c r="X23" s="216">
        <v>43</v>
      </c>
      <c r="Y23" s="219" t="s">
        <v>215</v>
      </c>
      <c r="Z23" s="219" t="s">
        <v>223</v>
      </c>
    </row>
    <row r="24" spans="1:26" s="220" customFormat="1" ht="11.25" hidden="1" customHeight="1" x14ac:dyDescent="0.2">
      <c r="A24" s="216"/>
      <c r="B24" s="216"/>
      <c r="C24" s="217"/>
      <c r="D24" s="216"/>
      <c r="E24" s="216"/>
      <c r="F24" s="218"/>
      <c r="G24" s="212"/>
      <c r="H24" s="212">
        <f t="shared" si="4"/>
        <v>0</v>
      </c>
      <c r="I24" s="212">
        <f t="shared" si="5"/>
        <v>0</v>
      </c>
      <c r="J24" s="212">
        <f t="shared" si="0"/>
        <v>0</v>
      </c>
      <c r="K24" s="212"/>
      <c r="L24" s="212"/>
      <c r="M24" s="213">
        <f t="shared" si="1"/>
        <v>0</v>
      </c>
      <c r="N24" s="212"/>
      <c r="O24" s="212"/>
      <c r="P24" s="212"/>
      <c r="Q24" s="212"/>
      <c r="R24" s="212"/>
      <c r="S24" s="212"/>
      <c r="T24" s="212"/>
      <c r="U24" s="212"/>
      <c r="V24" s="212">
        <f t="shared" si="2"/>
        <v>0</v>
      </c>
      <c r="W24" s="212">
        <f t="shared" si="3"/>
        <v>0</v>
      </c>
      <c r="X24" s="216"/>
      <c r="Y24" s="221"/>
      <c r="Z24" s="219"/>
    </row>
    <row r="25" spans="1:26" s="220" customFormat="1" ht="11.25" hidden="1" customHeight="1" x14ac:dyDescent="0.2">
      <c r="A25" s="216"/>
      <c r="B25" s="216"/>
      <c r="C25" s="217"/>
      <c r="D25" s="216"/>
      <c r="E25" s="216"/>
      <c r="F25" s="218"/>
      <c r="G25" s="212"/>
      <c r="H25" s="212">
        <f t="shared" si="4"/>
        <v>0</v>
      </c>
      <c r="I25" s="212">
        <f t="shared" si="5"/>
        <v>0</v>
      </c>
      <c r="J25" s="212">
        <f t="shared" si="0"/>
        <v>0</v>
      </c>
      <c r="K25" s="212"/>
      <c r="L25" s="212"/>
      <c r="M25" s="213">
        <f t="shared" si="1"/>
        <v>0</v>
      </c>
      <c r="N25" s="212"/>
      <c r="O25" s="212"/>
      <c r="P25" s="212"/>
      <c r="Q25" s="212"/>
      <c r="R25" s="212"/>
      <c r="S25" s="212"/>
      <c r="T25" s="212"/>
      <c r="U25" s="212"/>
      <c r="V25" s="212">
        <f t="shared" si="2"/>
        <v>0</v>
      </c>
      <c r="W25" s="212">
        <f t="shared" si="3"/>
        <v>0</v>
      </c>
      <c r="X25" s="216"/>
      <c r="Y25" s="221"/>
      <c r="Z25" s="219"/>
    </row>
    <row r="26" spans="1:26" s="220" customFormat="1" ht="11.25" hidden="1" customHeight="1" x14ac:dyDescent="0.2">
      <c r="A26" s="216"/>
      <c r="B26" s="216"/>
      <c r="C26" s="217"/>
      <c r="D26" s="216"/>
      <c r="E26" s="216"/>
      <c r="F26" s="218"/>
      <c r="G26" s="212"/>
      <c r="H26" s="212">
        <f t="shared" si="4"/>
        <v>0</v>
      </c>
      <c r="I26" s="212">
        <f t="shared" si="5"/>
        <v>0</v>
      </c>
      <c r="J26" s="212">
        <f t="shared" si="0"/>
        <v>0</v>
      </c>
      <c r="K26" s="212"/>
      <c r="L26" s="212"/>
      <c r="M26" s="213">
        <f t="shared" si="1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2"/>
        <v>0</v>
      </c>
      <c r="W26" s="212">
        <f t="shared" si="3"/>
        <v>0</v>
      </c>
      <c r="X26" s="216"/>
      <c r="Y26" s="221"/>
      <c r="Z26" s="219"/>
    </row>
    <row r="27" spans="1:26" s="220" customFormat="1" ht="11.25" hidden="1" customHeight="1" x14ac:dyDescent="0.2">
      <c r="A27" s="216"/>
      <c r="B27" s="216"/>
      <c r="C27" s="217"/>
      <c r="D27" s="216"/>
      <c r="E27" s="216"/>
      <c r="F27" s="218"/>
      <c r="G27" s="212"/>
      <c r="H27" s="212">
        <f t="shared" si="4"/>
        <v>0</v>
      </c>
      <c r="I27" s="212">
        <f t="shared" si="5"/>
        <v>0</v>
      </c>
      <c r="J27" s="212">
        <f t="shared" si="0"/>
        <v>0</v>
      </c>
      <c r="K27" s="212"/>
      <c r="L27" s="212"/>
      <c r="M27" s="213">
        <f t="shared" si="1"/>
        <v>0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2"/>
        <v>0</v>
      </c>
      <c r="W27" s="212">
        <f t="shared" si="3"/>
        <v>0</v>
      </c>
      <c r="X27" s="216"/>
      <c r="Y27" s="221"/>
      <c r="Z27" s="219"/>
    </row>
    <row r="28" spans="1:26" s="220" customFormat="1" ht="11.25" hidden="1" customHeight="1" x14ac:dyDescent="0.2">
      <c r="A28" s="216"/>
      <c r="B28" s="218"/>
      <c r="C28" s="217"/>
      <c r="D28" s="218"/>
      <c r="E28" s="216"/>
      <c r="F28" s="218"/>
      <c r="G28" s="212"/>
      <c r="H28" s="212">
        <f t="shared" si="4"/>
        <v>0</v>
      </c>
      <c r="I28" s="212">
        <f t="shared" si="5"/>
        <v>0</v>
      </c>
      <c r="J28" s="212">
        <f t="shared" si="0"/>
        <v>0</v>
      </c>
      <c r="K28" s="212"/>
      <c r="L28" s="212"/>
      <c r="M28" s="213">
        <f t="shared" si="1"/>
        <v>0</v>
      </c>
      <c r="N28" s="212"/>
      <c r="O28" s="212"/>
      <c r="P28" s="212"/>
      <c r="Q28" s="212"/>
      <c r="R28" s="212"/>
      <c r="S28" s="212"/>
      <c r="T28" s="212"/>
      <c r="U28" s="212"/>
      <c r="V28" s="212">
        <f t="shared" si="2"/>
        <v>0</v>
      </c>
      <c r="W28" s="212">
        <f t="shared" si="3"/>
        <v>0</v>
      </c>
      <c r="X28" s="216"/>
      <c r="Y28" s="221"/>
      <c r="Z28" s="219"/>
    </row>
    <row r="29" spans="1:26" s="220" customFormat="1" ht="11.25" hidden="1" customHeight="1" x14ac:dyDescent="0.2">
      <c r="A29" s="216"/>
      <c r="B29" s="216"/>
      <c r="C29" s="217"/>
      <c r="D29" s="216"/>
      <c r="E29" s="216"/>
      <c r="F29" s="218"/>
      <c r="G29" s="212"/>
      <c r="H29" s="212">
        <f t="shared" si="4"/>
        <v>0</v>
      </c>
      <c r="I29" s="212">
        <f t="shared" si="5"/>
        <v>0</v>
      </c>
      <c r="J29" s="212">
        <f t="shared" si="0"/>
        <v>0</v>
      </c>
      <c r="K29" s="212"/>
      <c r="L29" s="212"/>
      <c r="M29" s="213">
        <f t="shared" si="1"/>
        <v>0</v>
      </c>
      <c r="N29" s="212"/>
      <c r="O29" s="212"/>
      <c r="P29" s="212"/>
      <c r="Q29" s="212"/>
      <c r="R29" s="212"/>
      <c r="S29" s="212"/>
      <c r="T29" s="212"/>
      <c r="U29" s="212"/>
      <c r="V29" s="212">
        <f t="shared" si="2"/>
        <v>0</v>
      </c>
      <c r="W29" s="212">
        <f t="shared" si="3"/>
        <v>0</v>
      </c>
      <c r="X29" s="216"/>
      <c r="Y29" s="221"/>
      <c r="Z29" s="219"/>
    </row>
    <row r="30" spans="1:26" s="220" customFormat="1" ht="11.25" hidden="1" customHeight="1" x14ac:dyDescent="0.2">
      <c r="A30" s="216"/>
      <c r="B30" s="216"/>
      <c r="C30" s="217"/>
      <c r="D30" s="216"/>
      <c r="E30" s="216"/>
      <c r="F30" s="218"/>
      <c r="G30" s="212"/>
      <c r="H30" s="212">
        <f t="shared" si="4"/>
        <v>0</v>
      </c>
      <c r="I30" s="212">
        <f t="shared" si="5"/>
        <v>0</v>
      </c>
      <c r="J30" s="212">
        <f t="shared" si="0"/>
        <v>0</v>
      </c>
      <c r="K30" s="212"/>
      <c r="L30" s="212"/>
      <c r="M30" s="213">
        <f t="shared" si="1"/>
        <v>0</v>
      </c>
      <c r="N30" s="212"/>
      <c r="O30" s="212"/>
      <c r="P30" s="212"/>
      <c r="Q30" s="212"/>
      <c r="R30" s="212"/>
      <c r="S30" s="212"/>
      <c r="T30" s="212"/>
      <c r="U30" s="212"/>
      <c r="V30" s="212">
        <f t="shared" si="2"/>
        <v>0</v>
      </c>
      <c r="W30" s="212">
        <f t="shared" si="3"/>
        <v>0</v>
      </c>
      <c r="X30" s="216"/>
      <c r="Y30" s="221"/>
      <c r="Z30" s="219"/>
    </row>
    <row r="31" spans="1:26" s="220" customFormat="1" ht="11.25" hidden="1" customHeight="1" x14ac:dyDescent="0.2">
      <c r="A31" s="216"/>
      <c r="B31" s="216"/>
      <c r="C31" s="217"/>
      <c r="D31" s="216"/>
      <c r="E31" s="216"/>
      <c r="F31" s="218"/>
      <c r="G31" s="212"/>
      <c r="H31" s="212">
        <f t="shared" si="4"/>
        <v>0</v>
      </c>
      <c r="I31" s="212">
        <f t="shared" si="5"/>
        <v>0</v>
      </c>
      <c r="J31" s="212">
        <f t="shared" si="0"/>
        <v>0</v>
      </c>
      <c r="K31" s="212"/>
      <c r="L31" s="212"/>
      <c r="M31" s="213">
        <f t="shared" si="1"/>
        <v>0</v>
      </c>
      <c r="N31" s="212"/>
      <c r="O31" s="212"/>
      <c r="P31" s="212"/>
      <c r="Q31" s="212"/>
      <c r="R31" s="212"/>
      <c r="S31" s="212"/>
      <c r="T31" s="212"/>
      <c r="U31" s="212"/>
      <c r="V31" s="212">
        <f t="shared" si="2"/>
        <v>0</v>
      </c>
      <c r="W31" s="212">
        <f t="shared" si="3"/>
        <v>0</v>
      </c>
      <c r="X31" s="216"/>
      <c r="Y31" s="221"/>
      <c r="Z31" s="219"/>
    </row>
    <row r="32" spans="1:26" s="220" customFormat="1" ht="11.25" hidden="1" customHeight="1" x14ac:dyDescent="0.2">
      <c r="A32" s="216"/>
      <c r="B32" s="216"/>
      <c r="C32" s="217"/>
      <c r="D32" s="216"/>
      <c r="E32" s="216"/>
      <c r="F32" s="218"/>
      <c r="G32" s="212"/>
      <c r="H32" s="212">
        <f t="shared" si="4"/>
        <v>0</v>
      </c>
      <c r="I32" s="212">
        <f t="shared" si="5"/>
        <v>0</v>
      </c>
      <c r="J32" s="212">
        <f t="shared" si="0"/>
        <v>0</v>
      </c>
      <c r="K32" s="212"/>
      <c r="L32" s="212"/>
      <c r="M32" s="213">
        <f t="shared" si="1"/>
        <v>0</v>
      </c>
      <c r="N32" s="212"/>
      <c r="O32" s="212"/>
      <c r="P32" s="212"/>
      <c r="Q32" s="212"/>
      <c r="R32" s="212"/>
      <c r="S32" s="212"/>
      <c r="T32" s="212"/>
      <c r="U32" s="212"/>
      <c r="V32" s="212">
        <f t="shared" si="2"/>
        <v>0</v>
      </c>
      <c r="W32" s="212">
        <f t="shared" si="3"/>
        <v>0</v>
      </c>
      <c r="X32" s="216"/>
      <c r="Y32" s="221"/>
      <c r="Z32" s="219"/>
    </row>
    <row r="33" spans="1:26" s="220" customFormat="1" ht="11.25" hidden="1" customHeight="1" x14ac:dyDescent="0.2">
      <c r="A33" s="216"/>
      <c r="B33" s="216"/>
      <c r="C33" s="217"/>
      <c r="D33" s="216"/>
      <c r="E33" s="216"/>
      <c r="F33" s="218"/>
      <c r="G33" s="212"/>
      <c r="H33" s="212">
        <f t="shared" si="4"/>
        <v>0</v>
      </c>
      <c r="I33" s="212">
        <f t="shared" si="5"/>
        <v>0</v>
      </c>
      <c r="J33" s="212">
        <f t="shared" si="0"/>
        <v>0</v>
      </c>
      <c r="K33" s="212"/>
      <c r="L33" s="212"/>
      <c r="M33" s="213">
        <f t="shared" si="1"/>
        <v>0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2"/>
        <v>0</v>
      </c>
      <c r="W33" s="212">
        <f t="shared" si="3"/>
        <v>0</v>
      </c>
      <c r="X33" s="216"/>
      <c r="Y33" s="221"/>
      <c r="Z33" s="219"/>
    </row>
    <row r="34" spans="1:26" s="220" customFormat="1" ht="11.25" hidden="1" customHeight="1" x14ac:dyDescent="0.2">
      <c r="A34" s="216"/>
      <c r="B34" s="216"/>
      <c r="C34" s="217"/>
      <c r="D34" s="216"/>
      <c r="E34" s="216"/>
      <c r="F34" s="218"/>
      <c r="G34" s="212"/>
      <c r="H34" s="212">
        <f t="shared" si="4"/>
        <v>0</v>
      </c>
      <c r="I34" s="212">
        <f t="shared" si="5"/>
        <v>0</v>
      </c>
      <c r="J34" s="212">
        <f t="shared" si="0"/>
        <v>0</v>
      </c>
      <c r="K34" s="212"/>
      <c r="L34" s="212"/>
      <c r="M34" s="213">
        <f t="shared" si="1"/>
        <v>0</v>
      </c>
      <c r="N34" s="212"/>
      <c r="O34" s="212"/>
      <c r="P34" s="212"/>
      <c r="Q34" s="212"/>
      <c r="R34" s="212"/>
      <c r="S34" s="212"/>
      <c r="T34" s="212"/>
      <c r="U34" s="212"/>
      <c r="V34" s="212">
        <f t="shared" si="2"/>
        <v>0</v>
      </c>
      <c r="W34" s="212">
        <f t="shared" si="3"/>
        <v>0</v>
      </c>
      <c r="X34" s="216"/>
      <c r="Y34" s="221"/>
      <c r="Z34" s="219"/>
    </row>
    <row r="35" spans="1:26" s="220" customFormat="1" ht="11.25" hidden="1" customHeight="1" x14ac:dyDescent="0.2">
      <c r="A35" s="216"/>
      <c r="B35" s="216"/>
      <c r="C35" s="217"/>
      <c r="D35" s="216"/>
      <c r="E35" s="216"/>
      <c r="F35" s="218"/>
      <c r="G35" s="212"/>
      <c r="H35" s="212">
        <f t="shared" si="4"/>
        <v>0</v>
      </c>
      <c r="I35" s="212">
        <f t="shared" si="5"/>
        <v>0</v>
      </c>
      <c r="J35" s="212">
        <f t="shared" si="0"/>
        <v>0</v>
      </c>
      <c r="K35" s="212"/>
      <c r="L35" s="212"/>
      <c r="M35" s="213">
        <f t="shared" si="1"/>
        <v>0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2"/>
        <v>0</v>
      </c>
      <c r="W35" s="212">
        <f t="shared" si="3"/>
        <v>0</v>
      </c>
      <c r="X35" s="216"/>
      <c r="Y35" s="221"/>
      <c r="Z35" s="219"/>
    </row>
    <row r="36" spans="1:26" s="220" customFormat="1" ht="11.25" hidden="1" customHeight="1" x14ac:dyDescent="0.2">
      <c r="A36" s="216"/>
      <c r="B36" s="218"/>
      <c r="C36" s="217"/>
      <c r="D36" s="218"/>
      <c r="E36" s="216"/>
      <c r="F36" s="218"/>
      <c r="G36" s="212"/>
      <c r="H36" s="212">
        <f t="shared" si="4"/>
        <v>0</v>
      </c>
      <c r="I36" s="212">
        <f t="shared" si="5"/>
        <v>0</v>
      </c>
      <c r="J36" s="212">
        <f t="shared" si="0"/>
        <v>0</v>
      </c>
      <c r="K36" s="212"/>
      <c r="L36" s="212"/>
      <c r="M36" s="213">
        <f t="shared" si="1"/>
        <v>0</v>
      </c>
      <c r="N36" s="212"/>
      <c r="O36" s="212"/>
      <c r="P36" s="212"/>
      <c r="Q36" s="212"/>
      <c r="R36" s="212"/>
      <c r="S36" s="212"/>
      <c r="T36" s="212"/>
      <c r="U36" s="212"/>
      <c r="V36" s="212">
        <f t="shared" si="2"/>
        <v>0</v>
      </c>
      <c r="W36" s="212">
        <f t="shared" si="3"/>
        <v>0</v>
      </c>
      <c r="X36" s="216"/>
      <c r="Y36" s="221"/>
      <c r="Z36" s="219"/>
    </row>
    <row r="37" spans="1:26" s="220" customFormat="1" ht="11.25" hidden="1" customHeight="1" x14ac:dyDescent="0.2">
      <c r="A37" s="216"/>
      <c r="B37" s="216"/>
      <c r="C37" s="217"/>
      <c r="D37" s="216"/>
      <c r="E37" s="216"/>
      <c r="F37" s="218"/>
      <c r="G37" s="212"/>
      <c r="H37" s="212">
        <f t="shared" si="4"/>
        <v>0</v>
      </c>
      <c r="I37" s="212">
        <f t="shared" si="5"/>
        <v>0</v>
      </c>
      <c r="J37" s="212">
        <f t="shared" si="0"/>
        <v>0</v>
      </c>
      <c r="K37" s="212"/>
      <c r="L37" s="212"/>
      <c r="M37" s="213">
        <f t="shared" si="1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2"/>
        <v>0</v>
      </c>
      <c r="W37" s="212">
        <f t="shared" si="3"/>
        <v>0</v>
      </c>
      <c r="X37" s="216"/>
      <c r="Y37" s="221"/>
      <c r="Z37" s="219"/>
    </row>
    <row r="38" spans="1:26" s="220" customFormat="1" ht="11.25" hidden="1" customHeight="1" x14ac:dyDescent="0.2">
      <c r="A38" s="216"/>
      <c r="B38" s="216"/>
      <c r="C38" s="217"/>
      <c r="D38" s="216"/>
      <c r="E38" s="216"/>
      <c r="F38" s="218"/>
      <c r="G38" s="212"/>
      <c r="H38" s="212">
        <f t="shared" si="4"/>
        <v>0</v>
      </c>
      <c r="I38" s="212">
        <f t="shared" si="5"/>
        <v>0</v>
      </c>
      <c r="J38" s="212">
        <f t="shared" si="0"/>
        <v>0</v>
      </c>
      <c r="K38" s="212"/>
      <c r="L38" s="212"/>
      <c r="M38" s="213">
        <f t="shared" si="1"/>
        <v>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2"/>
        <v>0</v>
      </c>
      <c r="W38" s="212">
        <f t="shared" si="3"/>
        <v>0</v>
      </c>
      <c r="X38" s="216"/>
      <c r="Y38" s="221"/>
      <c r="Z38" s="219"/>
    </row>
    <row r="39" spans="1:26" s="220" customFormat="1" ht="11.25" hidden="1" customHeight="1" x14ac:dyDescent="0.2">
      <c r="A39" s="216"/>
      <c r="B39" s="216"/>
      <c r="C39" s="217"/>
      <c r="D39" s="216"/>
      <c r="E39" s="216"/>
      <c r="F39" s="218"/>
      <c r="G39" s="212"/>
      <c r="H39" s="212">
        <f t="shared" si="4"/>
        <v>0</v>
      </c>
      <c r="I39" s="212">
        <f t="shared" si="5"/>
        <v>0</v>
      </c>
      <c r="J39" s="212">
        <f t="shared" si="0"/>
        <v>0</v>
      </c>
      <c r="K39" s="212"/>
      <c r="L39" s="212"/>
      <c r="M39" s="213">
        <f t="shared" si="1"/>
        <v>0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2"/>
        <v>0</v>
      </c>
      <c r="W39" s="212">
        <f t="shared" si="3"/>
        <v>0</v>
      </c>
      <c r="X39" s="216"/>
      <c r="Y39" s="221"/>
      <c r="Z39" s="219"/>
    </row>
    <row r="40" spans="1:26" s="220" customFormat="1" ht="11.25" hidden="1" customHeight="1" x14ac:dyDescent="0.2">
      <c r="A40" s="216"/>
      <c r="B40" s="218"/>
      <c r="C40" s="217"/>
      <c r="D40" s="218"/>
      <c r="E40" s="216"/>
      <c r="F40" s="218"/>
      <c r="G40" s="212"/>
      <c r="H40" s="212">
        <f t="shared" si="4"/>
        <v>0</v>
      </c>
      <c r="I40" s="212">
        <f t="shared" si="5"/>
        <v>0</v>
      </c>
      <c r="J40" s="212">
        <f t="shared" si="0"/>
        <v>0</v>
      </c>
      <c r="K40" s="212"/>
      <c r="L40" s="212"/>
      <c r="M40" s="213">
        <f t="shared" si="1"/>
        <v>0</v>
      </c>
      <c r="N40" s="212"/>
      <c r="O40" s="212"/>
      <c r="P40" s="212"/>
      <c r="Q40" s="212"/>
      <c r="R40" s="212"/>
      <c r="S40" s="212"/>
      <c r="T40" s="212"/>
      <c r="U40" s="212"/>
      <c r="V40" s="212">
        <f t="shared" si="2"/>
        <v>0</v>
      </c>
      <c r="W40" s="212">
        <f t="shared" si="3"/>
        <v>0</v>
      </c>
      <c r="X40" s="216"/>
      <c r="Y40" s="221"/>
      <c r="Z40" s="219"/>
    </row>
    <row r="41" spans="1:26" s="220" customFormat="1" ht="11.25" hidden="1" customHeight="1" x14ac:dyDescent="0.2">
      <c r="A41" s="216"/>
      <c r="B41" s="216"/>
      <c r="C41" s="217"/>
      <c r="D41" s="216"/>
      <c r="E41" s="216"/>
      <c r="F41" s="218"/>
      <c r="G41" s="212"/>
      <c r="H41" s="212">
        <f t="shared" si="4"/>
        <v>0</v>
      </c>
      <c r="I41" s="212">
        <f t="shared" si="5"/>
        <v>0</v>
      </c>
      <c r="J41" s="212">
        <f t="shared" si="0"/>
        <v>0</v>
      </c>
      <c r="K41" s="212"/>
      <c r="L41" s="212"/>
      <c r="M41" s="213">
        <f t="shared" si="1"/>
        <v>0</v>
      </c>
      <c r="N41" s="212"/>
      <c r="O41" s="212"/>
      <c r="P41" s="212"/>
      <c r="Q41" s="212"/>
      <c r="R41" s="212"/>
      <c r="S41" s="212"/>
      <c r="T41" s="212"/>
      <c r="U41" s="212"/>
      <c r="V41" s="212">
        <f t="shared" si="2"/>
        <v>0</v>
      </c>
      <c r="W41" s="212">
        <f t="shared" si="3"/>
        <v>0</v>
      </c>
      <c r="X41" s="216"/>
      <c r="Y41" s="221"/>
      <c r="Z41" s="219"/>
    </row>
    <row r="42" spans="1:26" s="220" customFormat="1" ht="11.25" hidden="1" customHeight="1" x14ac:dyDescent="0.2">
      <c r="A42" s="216"/>
      <c r="B42" s="216"/>
      <c r="C42" s="217"/>
      <c r="D42" s="216"/>
      <c r="E42" s="216"/>
      <c r="F42" s="218"/>
      <c r="G42" s="212"/>
      <c r="H42" s="212">
        <f t="shared" si="4"/>
        <v>0</v>
      </c>
      <c r="I42" s="212">
        <f t="shared" si="5"/>
        <v>0</v>
      </c>
      <c r="J42" s="212">
        <f t="shared" si="0"/>
        <v>0</v>
      </c>
      <c r="K42" s="212"/>
      <c r="L42" s="212"/>
      <c r="M42" s="213">
        <f t="shared" si="1"/>
        <v>0</v>
      </c>
      <c r="N42" s="212"/>
      <c r="O42" s="212"/>
      <c r="P42" s="212"/>
      <c r="Q42" s="212"/>
      <c r="R42" s="212"/>
      <c r="S42" s="212"/>
      <c r="T42" s="212"/>
      <c r="U42" s="212"/>
      <c r="V42" s="212">
        <f t="shared" si="2"/>
        <v>0</v>
      </c>
      <c r="W42" s="212">
        <f t="shared" si="3"/>
        <v>0</v>
      </c>
      <c r="X42" s="216"/>
      <c r="Y42" s="221"/>
      <c r="Z42" s="219"/>
    </row>
    <row r="43" spans="1:26" s="220" customFormat="1" ht="11.25" hidden="1" customHeight="1" x14ac:dyDescent="0.2">
      <c r="A43" s="216"/>
      <c r="B43" s="216"/>
      <c r="C43" s="217"/>
      <c r="D43" s="216"/>
      <c r="E43" s="216"/>
      <c r="F43" s="218"/>
      <c r="G43" s="212"/>
      <c r="H43" s="212">
        <f t="shared" si="4"/>
        <v>0</v>
      </c>
      <c r="I43" s="212">
        <f t="shared" si="5"/>
        <v>0</v>
      </c>
      <c r="J43" s="212">
        <f t="shared" si="0"/>
        <v>0</v>
      </c>
      <c r="K43" s="212"/>
      <c r="L43" s="212"/>
      <c r="M43" s="213">
        <f t="shared" si="1"/>
        <v>0</v>
      </c>
      <c r="N43" s="212"/>
      <c r="O43" s="212"/>
      <c r="P43" s="212"/>
      <c r="Q43" s="212"/>
      <c r="R43" s="212"/>
      <c r="S43" s="212"/>
      <c r="T43" s="212"/>
      <c r="U43" s="212"/>
      <c r="V43" s="212">
        <f t="shared" si="2"/>
        <v>0</v>
      </c>
      <c r="W43" s="212">
        <f t="shared" si="3"/>
        <v>0</v>
      </c>
      <c r="X43" s="216"/>
      <c r="Y43" s="221"/>
      <c r="Z43" s="219"/>
    </row>
    <row r="44" spans="1:26" s="220" customFormat="1" ht="11.25" hidden="1" customHeight="1" x14ac:dyDescent="0.2">
      <c r="A44" s="216"/>
      <c r="B44" s="216"/>
      <c r="C44" s="217"/>
      <c r="D44" s="216"/>
      <c r="E44" s="216"/>
      <c r="F44" s="218"/>
      <c r="G44" s="212"/>
      <c r="H44" s="212">
        <f t="shared" si="4"/>
        <v>0</v>
      </c>
      <c r="I44" s="212">
        <f t="shared" si="5"/>
        <v>0</v>
      </c>
      <c r="J44" s="212">
        <f t="shared" si="0"/>
        <v>0</v>
      </c>
      <c r="K44" s="212"/>
      <c r="L44" s="212"/>
      <c r="M44" s="213">
        <f t="shared" si="1"/>
        <v>0</v>
      </c>
      <c r="N44" s="212"/>
      <c r="O44" s="212"/>
      <c r="P44" s="212"/>
      <c r="Q44" s="212"/>
      <c r="R44" s="212"/>
      <c r="S44" s="212"/>
      <c r="T44" s="212"/>
      <c r="U44" s="212"/>
      <c r="V44" s="212">
        <f t="shared" si="2"/>
        <v>0</v>
      </c>
      <c r="W44" s="212">
        <f t="shared" si="3"/>
        <v>0</v>
      </c>
      <c r="X44" s="216"/>
      <c r="Y44" s="221"/>
      <c r="Z44" s="219"/>
    </row>
    <row r="45" spans="1:26" s="220" customFormat="1" ht="11.25" hidden="1" customHeight="1" x14ac:dyDescent="0.2">
      <c r="A45" s="216"/>
      <c r="B45" s="216"/>
      <c r="C45" s="217"/>
      <c r="D45" s="216"/>
      <c r="E45" s="216"/>
      <c r="F45" s="218"/>
      <c r="G45" s="212"/>
      <c r="H45" s="212">
        <f t="shared" si="4"/>
        <v>0</v>
      </c>
      <c r="I45" s="212">
        <f t="shared" si="5"/>
        <v>0</v>
      </c>
      <c r="J45" s="212">
        <f t="shared" si="0"/>
        <v>0</v>
      </c>
      <c r="K45" s="212"/>
      <c r="L45" s="212"/>
      <c r="M45" s="213">
        <f t="shared" si="1"/>
        <v>0</v>
      </c>
      <c r="N45" s="212"/>
      <c r="O45" s="212"/>
      <c r="P45" s="212"/>
      <c r="Q45" s="212"/>
      <c r="R45" s="212"/>
      <c r="S45" s="212"/>
      <c r="T45" s="212"/>
      <c r="U45" s="212"/>
      <c r="V45" s="212">
        <f t="shared" si="2"/>
        <v>0</v>
      </c>
      <c r="W45" s="212">
        <f t="shared" si="3"/>
        <v>0</v>
      </c>
      <c r="X45" s="216"/>
      <c r="Y45" s="221"/>
      <c r="Z45" s="219"/>
    </row>
    <row r="46" spans="1:26" s="220" customFormat="1" ht="11.25" hidden="1" customHeight="1" x14ac:dyDescent="0.2">
      <c r="A46" s="216"/>
      <c r="B46" s="216"/>
      <c r="C46" s="217"/>
      <c r="D46" s="216"/>
      <c r="E46" s="216"/>
      <c r="F46" s="218"/>
      <c r="G46" s="212"/>
      <c r="H46" s="212">
        <f t="shared" si="4"/>
        <v>0</v>
      </c>
      <c r="I46" s="212">
        <f t="shared" si="5"/>
        <v>0</v>
      </c>
      <c r="J46" s="212">
        <f t="shared" si="0"/>
        <v>0</v>
      </c>
      <c r="K46" s="212"/>
      <c r="L46" s="212"/>
      <c r="M46" s="213">
        <f t="shared" si="1"/>
        <v>0</v>
      </c>
      <c r="N46" s="212"/>
      <c r="O46" s="212"/>
      <c r="P46" s="212"/>
      <c r="Q46" s="212"/>
      <c r="R46" s="212"/>
      <c r="S46" s="212"/>
      <c r="T46" s="212"/>
      <c r="U46" s="212"/>
      <c r="V46" s="212">
        <f t="shared" si="2"/>
        <v>0</v>
      </c>
      <c r="W46" s="212">
        <f t="shared" si="3"/>
        <v>0</v>
      </c>
      <c r="X46" s="216"/>
      <c r="Y46" s="221"/>
      <c r="Z46" s="219"/>
    </row>
    <row r="47" spans="1:26" s="220" customFormat="1" ht="11.25" hidden="1" customHeight="1" x14ac:dyDescent="0.2">
      <c r="A47" s="216"/>
      <c r="B47" s="216"/>
      <c r="C47" s="217"/>
      <c r="D47" s="216"/>
      <c r="E47" s="216"/>
      <c r="F47" s="218"/>
      <c r="G47" s="212"/>
      <c r="H47" s="212">
        <f t="shared" si="4"/>
        <v>0</v>
      </c>
      <c r="I47" s="212">
        <f t="shared" si="5"/>
        <v>0</v>
      </c>
      <c r="J47" s="212">
        <f t="shared" si="0"/>
        <v>0</v>
      </c>
      <c r="K47" s="212"/>
      <c r="L47" s="212"/>
      <c r="M47" s="213">
        <f t="shared" si="1"/>
        <v>0</v>
      </c>
      <c r="N47" s="212"/>
      <c r="O47" s="212"/>
      <c r="P47" s="212"/>
      <c r="Q47" s="212"/>
      <c r="R47" s="212"/>
      <c r="S47" s="212"/>
      <c r="T47" s="212"/>
      <c r="U47" s="212"/>
      <c r="V47" s="212">
        <f t="shared" si="2"/>
        <v>0</v>
      </c>
      <c r="W47" s="212">
        <f t="shared" si="3"/>
        <v>0</v>
      </c>
      <c r="X47" s="216"/>
      <c r="Y47" s="221"/>
      <c r="Z47" s="219"/>
    </row>
    <row r="48" spans="1:26" s="220" customFormat="1" ht="11.25" hidden="1" customHeight="1" x14ac:dyDescent="0.2">
      <c r="A48" s="216"/>
      <c r="B48" s="218"/>
      <c r="C48" s="217"/>
      <c r="D48" s="218"/>
      <c r="E48" s="216"/>
      <c r="F48" s="218"/>
      <c r="G48" s="212"/>
      <c r="H48" s="212">
        <f t="shared" si="4"/>
        <v>0</v>
      </c>
      <c r="I48" s="212">
        <f t="shared" si="5"/>
        <v>0</v>
      </c>
      <c r="J48" s="212">
        <f t="shared" si="0"/>
        <v>0</v>
      </c>
      <c r="K48" s="212"/>
      <c r="L48" s="212"/>
      <c r="M48" s="213">
        <f t="shared" si="1"/>
        <v>0</v>
      </c>
      <c r="N48" s="212"/>
      <c r="O48" s="212"/>
      <c r="P48" s="212"/>
      <c r="Q48" s="212"/>
      <c r="R48" s="212"/>
      <c r="S48" s="212"/>
      <c r="T48" s="212"/>
      <c r="U48" s="212"/>
      <c r="V48" s="212">
        <f t="shared" si="2"/>
        <v>0</v>
      </c>
      <c r="W48" s="212">
        <f t="shared" si="3"/>
        <v>0</v>
      </c>
      <c r="X48" s="216"/>
      <c r="Y48" s="221"/>
      <c r="Z48" s="219"/>
    </row>
    <row r="49" spans="1:26" s="220" customFormat="1" ht="11.25" hidden="1" customHeight="1" x14ac:dyDescent="0.2">
      <c r="A49" s="216"/>
      <c r="B49" s="218"/>
      <c r="C49" s="217"/>
      <c r="D49" s="218"/>
      <c r="E49" s="216"/>
      <c r="F49" s="218"/>
      <c r="G49" s="212"/>
      <c r="H49" s="212">
        <f t="shared" si="4"/>
        <v>0</v>
      </c>
      <c r="I49" s="212">
        <f t="shared" si="5"/>
        <v>0</v>
      </c>
      <c r="J49" s="212">
        <f t="shared" si="0"/>
        <v>0</v>
      </c>
      <c r="K49" s="212"/>
      <c r="L49" s="212"/>
      <c r="M49" s="213">
        <f t="shared" si="1"/>
        <v>0</v>
      </c>
      <c r="N49" s="212"/>
      <c r="O49" s="212"/>
      <c r="P49" s="212"/>
      <c r="Q49" s="212"/>
      <c r="R49" s="212"/>
      <c r="S49" s="212"/>
      <c r="T49" s="212"/>
      <c r="U49" s="212"/>
      <c r="V49" s="212">
        <f t="shared" si="2"/>
        <v>0</v>
      </c>
      <c r="W49" s="212">
        <f t="shared" si="3"/>
        <v>0</v>
      </c>
      <c r="X49" s="216"/>
      <c r="Y49" s="221"/>
      <c r="Z49" s="219"/>
    </row>
    <row r="50" spans="1:26" s="220" customFormat="1" ht="11.25" hidden="1" customHeight="1" x14ac:dyDescent="0.2">
      <c r="A50" s="216"/>
      <c r="B50" s="216"/>
      <c r="C50" s="217"/>
      <c r="D50" s="216"/>
      <c r="E50" s="216"/>
      <c r="F50" s="218"/>
      <c r="G50" s="212"/>
      <c r="H50" s="212">
        <f t="shared" si="4"/>
        <v>0</v>
      </c>
      <c r="I50" s="212">
        <f t="shared" si="5"/>
        <v>0</v>
      </c>
      <c r="J50" s="212">
        <f t="shared" si="0"/>
        <v>0</v>
      </c>
      <c r="K50" s="212"/>
      <c r="L50" s="212"/>
      <c r="M50" s="213">
        <f t="shared" si="1"/>
        <v>0</v>
      </c>
      <c r="N50" s="212"/>
      <c r="O50" s="212"/>
      <c r="P50" s="212"/>
      <c r="Q50" s="212"/>
      <c r="R50" s="212"/>
      <c r="S50" s="212"/>
      <c r="T50" s="212"/>
      <c r="U50" s="212"/>
      <c r="V50" s="212">
        <f t="shared" si="2"/>
        <v>0</v>
      </c>
      <c r="W50" s="212">
        <f t="shared" si="3"/>
        <v>0</v>
      </c>
      <c r="X50" s="216"/>
      <c r="Y50" s="221"/>
      <c r="Z50" s="219"/>
    </row>
    <row r="51" spans="1:26" s="220" customFormat="1" ht="11.25" hidden="1" customHeight="1" x14ac:dyDescent="0.2">
      <c r="A51" s="216"/>
      <c r="B51" s="216"/>
      <c r="C51" s="217"/>
      <c r="D51" s="216"/>
      <c r="E51" s="216"/>
      <c r="F51" s="218"/>
      <c r="G51" s="212"/>
      <c r="H51" s="212">
        <f t="shared" si="4"/>
        <v>0</v>
      </c>
      <c r="I51" s="212">
        <f t="shared" si="5"/>
        <v>0</v>
      </c>
      <c r="J51" s="212">
        <f t="shared" si="0"/>
        <v>0</v>
      </c>
      <c r="K51" s="212"/>
      <c r="L51" s="212"/>
      <c r="M51" s="213">
        <f t="shared" si="1"/>
        <v>0</v>
      </c>
      <c r="N51" s="212"/>
      <c r="O51" s="212"/>
      <c r="P51" s="212"/>
      <c r="Q51" s="212"/>
      <c r="R51" s="212"/>
      <c r="S51" s="212"/>
      <c r="T51" s="212"/>
      <c r="U51" s="212"/>
      <c r="V51" s="212">
        <f t="shared" si="2"/>
        <v>0</v>
      </c>
      <c r="W51" s="212">
        <f t="shared" si="3"/>
        <v>0</v>
      </c>
      <c r="X51" s="216"/>
      <c r="Y51" s="221"/>
      <c r="Z51" s="219"/>
    </row>
    <row r="52" spans="1:26" s="220" customFormat="1" ht="11.25" hidden="1" customHeight="1" x14ac:dyDescent="0.2">
      <c r="A52" s="216"/>
      <c r="B52" s="218"/>
      <c r="C52" s="217"/>
      <c r="D52" s="218"/>
      <c r="E52" s="216"/>
      <c r="F52" s="218"/>
      <c r="G52" s="212"/>
      <c r="H52" s="212">
        <f t="shared" si="4"/>
        <v>0</v>
      </c>
      <c r="I52" s="212">
        <f t="shared" si="5"/>
        <v>0</v>
      </c>
      <c r="J52" s="212">
        <f t="shared" si="0"/>
        <v>0</v>
      </c>
      <c r="K52" s="212"/>
      <c r="L52" s="212"/>
      <c r="M52" s="213">
        <f t="shared" si="1"/>
        <v>0</v>
      </c>
      <c r="N52" s="212"/>
      <c r="O52" s="212"/>
      <c r="P52" s="212"/>
      <c r="Q52" s="212"/>
      <c r="R52" s="212"/>
      <c r="S52" s="212"/>
      <c r="T52" s="212"/>
      <c r="U52" s="212"/>
      <c r="V52" s="212">
        <f t="shared" si="2"/>
        <v>0</v>
      </c>
      <c r="W52" s="212">
        <f t="shared" si="3"/>
        <v>0</v>
      </c>
      <c r="X52" s="225"/>
      <c r="Y52" s="225"/>
      <c r="Z52" s="225"/>
    </row>
    <row r="53" spans="1:26" s="220" customFormat="1" ht="11.25" hidden="1" customHeight="1" x14ac:dyDescent="0.2">
      <c r="A53" s="216"/>
      <c r="B53" s="216"/>
      <c r="C53" s="217"/>
      <c r="D53" s="216"/>
      <c r="E53" s="216"/>
      <c r="F53" s="218"/>
      <c r="G53" s="212"/>
      <c r="H53" s="212">
        <f t="shared" si="4"/>
        <v>0</v>
      </c>
      <c r="I53" s="212">
        <f t="shared" si="5"/>
        <v>0</v>
      </c>
      <c r="J53" s="212">
        <f t="shared" si="0"/>
        <v>0</v>
      </c>
      <c r="K53" s="212"/>
      <c r="L53" s="212"/>
      <c r="M53" s="213">
        <f t="shared" si="1"/>
        <v>0</v>
      </c>
      <c r="N53" s="212"/>
      <c r="O53" s="212"/>
      <c r="P53" s="212"/>
      <c r="Q53" s="212"/>
      <c r="R53" s="212"/>
      <c r="S53" s="212"/>
      <c r="T53" s="212"/>
      <c r="U53" s="212"/>
      <c r="V53" s="212">
        <f t="shared" si="2"/>
        <v>0</v>
      </c>
      <c r="W53" s="212">
        <f t="shared" si="3"/>
        <v>0</v>
      </c>
      <c r="X53" s="216"/>
      <c r="Y53" s="221"/>
      <c r="Z53" s="219"/>
    </row>
    <row r="54" spans="1:26" s="220" customFormat="1" ht="11.25" hidden="1" customHeight="1" x14ac:dyDescent="0.2">
      <c r="A54" s="216"/>
      <c r="B54" s="216"/>
      <c r="C54" s="217"/>
      <c r="D54" s="216"/>
      <c r="E54" s="216"/>
      <c r="F54" s="218"/>
      <c r="G54" s="212"/>
      <c r="H54" s="212">
        <f t="shared" si="4"/>
        <v>0</v>
      </c>
      <c r="I54" s="212">
        <f t="shared" si="5"/>
        <v>0</v>
      </c>
      <c r="J54" s="212">
        <f t="shared" si="0"/>
        <v>0</v>
      </c>
      <c r="K54" s="212"/>
      <c r="L54" s="212"/>
      <c r="M54" s="213">
        <f t="shared" si="1"/>
        <v>0</v>
      </c>
      <c r="N54" s="212"/>
      <c r="O54" s="212"/>
      <c r="P54" s="212"/>
      <c r="Q54" s="212"/>
      <c r="R54" s="212"/>
      <c r="S54" s="212"/>
      <c r="T54" s="212"/>
      <c r="U54" s="212"/>
      <c r="V54" s="212">
        <f t="shared" si="2"/>
        <v>0</v>
      </c>
      <c r="W54" s="212">
        <f t="shared" si="3"/>
        <v>0</v>
      </c>
      <c r="X54" s="216"/>
      <c r="Y54" s="221"/>
      <c r="Z54" s="219"/>
    </row>
    <row r="55" spans="1:26" s="188" customFormat="1" ht="13.5" thickBot="1" x14ac:dyDescent="0.25">
      <c r="A55" s="129">
        <f>SUBTOTAL(9,A14:A54)</f>
        <v>912</v>
      </c>
      <c r="B55" s="287" t="s">
        <v>26</v>
      </c>
      <c r="C55" s="288"/>
      <c r="D55" s="288"/>
      <c r="E55" s="288"/>
      <c r="F55" s="288"/>
      <c r="G55" s="288"/>
      <c r="H55" s="288"/>
      <c r="I55" s="130">
        <f>J55/A55</f>
        <v>8.0018604651162804</v>
      </c>
      <c r="J55" s="130">
        <f t="shared" ref="J55:W55" si="7">SUBTOTAL(9,J14:J54)</f>
        <v>7297.6967441860479</v>
      </c>
      <c r="K55" s="130">
        <f t="shared" si="7"/>
        <v>0</v>
      </c>
      <c r="L55" s="130">
        <f t="shared" si="7"/>
        <v>0</v>
      </c>
      <c r="M55" s="130">
        <f t="shared" si="7"/>
        <v>7297.6967441860479</v>
      </c>
      <c r="N55" s="130">
        <f t="shared" si="7"/>
        <v>-71.25</v>
      </c>
      <c r="O55" s="130">
        <f t="shared" si="7"/>
        <v>0</v>
      </c>
      <c r="P55" s="130">
        <f t="shared" si="7"/>
        <v>0</v>
      </c>
      <c r="Q55" s="130">
        <f t="shared" si="7"/>
        <v>0</v>
      </c>
      <c r="R55" s="130">
        <f t="shared" si="7"/>
        <v>0</v>
      </c>
      <c r="S55" s="130">
        <f t="shared" si="7"/>
        <v>-30.16</v>
      </c>
      <c r="T55" s="130">
        <f t="shared" si="7"/>
        <v>-72.976967441860481</v>
      </c>
      <c r="U55" s="130">
        <f t="shared" si="7"/>
        <v>0</v>
      </c>
      <c r="V55" s="203">
        <f t="shared" si="7"/>
        <v>-174.38696744186049</v>
      </c>
      <c r="W55" s="203">
        <f t="shared" si="7"/>
        <v>7123.3097767441868</v>
      </c>
      <c r="X55" s="295"/>
      <c r="Y55" s="296"/>
      <c r="Z55" s="296"/>
    </row>
    <row r="56" spans="1:26" x14ac:dyDescent="0.25">
      <c r="A56" s="244"/>
      <c r="B56" s="244"/>
      <c r="C56" s="244"/>
      <c r="D56" s="244"/>
      <c r="E56" s="244"/>
      <c r="F56" s="244"/>
      <c r="G56" s="103"/>
      <c r="H56" s="244"/>
      <c r="I56" s="244"/>
      <c r="J56" s="244"/>
      <c r="K56" s="244"/>
      <c r="L56" s="244"/>
      <c r="M56" s="103"/>
      <c r="N56" s="244"/>
      <c r="O56" s="244"/>
      <c r="P56" s="244"/>
      <c r="Q56" s="244"/>
      <c r="R56" s="244"/>
      <c r="S56" s="104"/>
      <c r="T56" s="244"/>
      <c r="U56" s="244"/>
      <c r="V56" s="105"/>
      <c r="W56" s="244"/>
      <c r="X56" s="244"/>
    </row>
    <row r="57" spans="1:26" x14ac:dyDescent="0.25">
      <c r="A57" s="149"/>
      <c r="B57" s="244"/>
      <c r="C57" s="244"/>
      <c r="D57" s="244"/>
      <c r="E57" s="244"/>
      <c r="F57" s="244"/>
      <c r="G57" s="103"/>
      <c r="H57" s="244"/>
      <c r="I57" s="244"/>
      <c r="J57" s="106"/>
      <c r="K57" s="106" t="e">
        <f>+#REF!+#REF!+#REF!+#REF!+#REF!+#REF!+#REF!+#REF!+#REF!+#REF!+#REF!+#REF!+#REF!+#REF!+#REF!+#REF!+#REF!+#REF!+#REF!+#REF!+#REF!</f>
        <v>#REF!</v>
      </c>
      <c r="L57" s="106" t="e">
        <f>+#REF!+#REF!+#REF!+#REF!+#REF!+#REF!+#REF!+#REF!+#REF!+#REF!+#REF!+#REF!+#REF!+#REF!+#REF!+#REF!+#REF!+#REF!+#REF!+#REF!+#REF!</f>
        <v>#REF!</v>
      </c>
      <c r="M57" s="106" t="e">
        <f>+#REF!+#REF!+#REF!+#REF!+#REF!+#REF!+#REF!+#REF!+#REF!+#REF!+#REF!+#REF!+#REF!+#REF!+#REF!+#REF!+#REF!+#REF!+#REF!+#REF!+#REF!</f>
        <v>#REF!</v>
      </c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244"/>
    </row>
    <row r="58" spans="1:26" x14ac:dyDescent="0.25">
      <c r="A58" s="149"/>
      <c r="B58" s="244"/>
      <c r="C58" s="244"/>
      <c r="D58" s="244"/>
      <c r="E58" s="244"/>
      <c r="F58" s="244"/>
      <c r="G58" s="103"/>
      <c r="H58" s="244"/>
      <c r="I58" s="244"/>
      <c r="J58" s="106"/>
      <c r="K58" s="106" t="e">
        <f t="shared" ref="K58:M58" si="8">+K57-K55</f>
        <v>#REF!</v>
      </c>
      <c r="L58" s="106" t="e">
        <f t="shared" si="8"/>
        <v>#REF!</v>
      </c>
      <c r="M58" s="106" t="e">
        <f t="shared" si="8"/>
        <v>#REF!</v>
      </c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244"/>
    </row>
    <row r="59" spans="1:26" x14ac:dyDescent="0.25">
      <c r="A59" s="149"/>
      <c r="B59" s="149"/>
      <c r="C59" s="244"/>
      <c r="D59" s="244"/>
      <c r="E59" s="244"/>
      <c r="F59" s="244"/>
      <c r="G59" s="103"/>
      <c r="H59" s="244"/>
      <c r="I59" s="244"/>
      <c r="J59" s="244"/>
      <c r="K59" s="244"/>
      <c r="L59" s="244"/>
      <c r="M59" s="103"/>
      <c r="N59" s="244"/>
      <c r="O59" s="244"/>
      <c r="P59" s="244"/>
      <c r="Q59" s="244"/>
      <c r="R59" s="244"/>
      <c r="S59" s="104"/>
      <c r="T59" s="244"/>
      <c r="U59" s="244"/>
      <c r="V59" s="105"/>
      <c r="W59" s="244"/>
      <c r="X59" s="244"/>
    </row>
    <row r="60" spans="1:26" x14ac:dyDescent="0.25">
      <c r="A60" s="149"/>
      <c r="B60" s="244"/>
      <c r="C60" s="244"/>
      <c r="D60" s="244"/>
      <c r="E60" s="244"/>
      <c r="F60" s="244"/>
      <c r="G60" s="103"/>
      <c r="H60" s="244"/>
      <c r="I60" s="244"/>
      <c r="J60" s="244"/>
      <c r="K60" s="244"/>
      <c r="L60" s="244"/>
      <c r="M60" s="103"/>
      <c r="N60" s="244"/>
      <c r="O60" s="244"/>
      <c r="P60" s="244"/>
      <c r="Q60" s="244"/>
      <c r="R60" s="244"/>
      <c r="S60" s="104"/>
      <c r="T60" s="244"/>
      <c r="U60" s="244"/>
      <c r="V60" s="105"/>
      <c r="W60" s="244"/>
      <c r="X60" s="244"/>
    </row>
    <row r="61" spans="1:26" x14ac:dyDescent="0.25">
      <c r="A61" s="244"/>
      <c r="B61" s="244"/>
      <c r="C61" s="244"/>
      <c r="D61" s="244"/>
      <c r="E61" s="244"/>
      <c r="F61" s="244"/>
      <c r="G61" s="103"/>
      <c r="H61" s="244"/>
      <c r="I61" s="244"/>
      <c r="J61" s="244"/>
      <c r="K61" s="244"/>
      <c r="L61" s="244"/>
      <c r="M61" s="103"/>
      <c r="N61" s="244"/>
      <c r="O61" s="244"/>
      <c r="P61" s="244"/>
      <c r="Q61" s="244"/>
      <c r="R61" s="244"/>
      <c r="S61" s="104"/>
      <c r="T61" s="244"/>
      <c r="U61" s="244"/>
      <c r="V61" s="105"/>
      <c r="W61" s="244"/>
      <c r="X61" s="244"/>
    </row>
    <row r="62" spans="1:26" x14ac:dyDescent="0.25">
      <c r="A62" s="244"/>
      <c r="B62" s="244"/>
      <c r="C62" s="244"/>
      <c r="D62" s="244"/>
      <c r="E62" s="244"/>
      <c r="F62" s="244"/>
      <c r="G62" s="103"/>
      <c r="H62" s="244"/>
      <c r="I62" s="244"/>
      <c r="J62" s="244"/>
      <c r="K62" s="244"/>
      <c r="L62" s="244"/>
      <c r="M62" s="103"/>
      <c r="N62" s="244"/>
      <c r="O62" s="244"/>
      <c r="P62" s="244"/>
      <c r="Q62" s="244"/>
      <c r="R62" s="244"/>
      <c r="S62" s="104"/>
      <c r="T62" s="244"/>
      <c r="U62" s="244"/>
      <c r="V62" s="105"/>
      <c r="W62" s="244"/>
      <c r="X62" s="244"/>
    </row>
    <row r="63" spans="1:26" x14ac:dyDescent="0.25">
      <c r="A63" s="244"/>
      <c r="B63" s="244"/>
      <c r="C63" s="244"/>
      <c r="D63" s="244"/>
      <c r="E63" s="244"/>
      <c r="F63" s="244"/>
      <c r="G63" s="103"/>
      <c r="H63" s="244"/>
      <c r="I63" s="244"/>
      <c r="J63" s="244"/>
      <c r="K63" s="244"/>
      <c r="L63" s="244"/>
      <c r="M63" s="103"/>
      <c r="N63" s="244"/>
      <c r="O63" s="244"/>
      <c r="P63" s="244"/>
      <c r="Q63" s="244"/>
      <c r="R63" s="244"/>
      <c r="S63" s="104"/>
      <c r="T63" s="244"/>
      <c r="U63" s="244"/>
      <c r="V63" s="105"/>
      <c r="W63" s="244"/>
      <c r="X63" s="244"/>
    </row>
    <row r="64" spans="1:26" x14ac:dyDescent="0.25">
      <c r="A64" s="244"/>
      <c r="B64" s="244"/>
      <c r="C64" s="244"/>
      <c r="D64" s="244"/>
      <c r="E64" s="244"/>
      <c r="F64" s="244"/>
      <c r="G64" s="103"/>
      <c r="H64" s="244"/>
      <c r="I64" s="244"/>
      <c r="J64" s="244"/>
      <c r="K64" s="244"/>
      <c r="L64" s="244"/>
      <c r="M64" s="103"/>
      <c r="N64" s="244"/>
      <c r="O64" s="244"/>
      <c r="P64" s="244"/>
      <c r="Q64" s="244"/>
      <c r="R64" s="244"/>
      <c r="S64" s="104"/>
      <c r="T64" s="244"/>
      <c r="U64" s="244"/>
      <c r="V64" s="105"/>
      <c r="W64" s="244"/>
      <c r="X64" s="244"/>
    </row>
    <row r="65" spans="1:24" x14ac:dyDescent="0.25">
      <c r="A65" s="244"/>
      <c r="B65" s="244"/>
      <c r="C65" s="244"/>
      <c r="D65" s="244"/>
      <c r="E65" s="244"/>
      <c r="F65" s="244"/>
      <c r="G65" s="103"/>
      <c r="H65" s="244"/>
      <c r="I65" s="244"/>
      <c r="J65" s="244"/>
      <c r="K65" s="244"/>
      <c r="L65" s="244"/>
      <c r="M65" s="103"/>
      <c r="N65" s="244"/>
      <c r="O65" s="244"/>
      <c r="P65" s="244"/>
      <c r="Q65" s="244"/>
      <c r="R65" s="244"/>
      <c r="S65" s="104"/>
      <c r="T65" s="244"/>
      <c r="U65" s="244"/>
      <c r="V65" s="105"/>
      <c r="W65" s="244"/>
      <c r="X65" s="244"/>
    </row>
    <row r="66" spans="1:24" x14ac:dyDescent="0.25">
      <c r="A66" s="244"/>
      <c r="B66" s="244"/>
      <c r="C66" s="244"/>
      <c r="D66" s="244"/>
      <c r="E66" s="244"/>
      <c r="F66" s="244"/>
      <c r="G66" s="103"/>
      <c r="H66" s="244"/>
      <c r="I66" s="244"/>
      <c r="J66" s="244"/>
      <c r="K66" s="244"/>
      <c r="L66" s="244"/>
      <c r="M66" s="103"/>
      <c r="N66" s="244"/>
      <c r="O66" s="244"/>
      <c r="P66" s="244"/>
      <c r="Q66" s="244"/>
      <c r="R66" s="244"/>
      <c r="S66" s="104"/>
      <c r="T66" s="244"/>
      <c r="U66" s="244"/>
      <c r="V66" s="105"/>
      <c r="W66" s="244"/>
      <c r="X66" s="244"/>
    </row>
    <row r="67" spans="1:24" x14ac:dyDescent="0.25">
      <c r="A67" s="244"/>
      <c r="B67" s="244"/>
      <c r="C67" s="244"/>
      <c r="D67" s="244"/>
      <c r="E67" s="244"/>
      <c r="F67" s="244"/>
      <c r="G67" s="103"/>
      <c r="H67" s="244"/>
      <c r="I67" s="244"/>
      <c r="J67" s="244"/>
      <c r="K67" s="244"/>
      <c r="L67" s="244"/>
      <c r="M67" s="103"/>
      <c r="N67" s="244"/>
      <c r="O67" s="244"/>
      <c r="P67" s="244"/>
      <c r="Q67" s="244"/>
      <c r="R67" s="244"/>
      <c r="S67" s="104"/>
      <c r="T67" s="244"/>
      <c r="U67" s="244"/>
      <c r="V67" s="105"/>
      <c r="W67" s="244"/>
      <c r="X67" s="244"/>
    </row>
    <row r="68" spans="1:24" x14ac:dyDescent="0.25">
      <c r="A68" s="244"/>
      <c r="B68" s="244"/>
      <c r="C68" s="244"/>
      <c r="D68" s="244"/>
      <c r="E68" s="244"/>
      <c r="F68" s="244"/>
      <c r="G68" s="103"/>
      <c r="H68" s="244"/>
      <c r="I68" s="244"/>
      <c r="J68" s="244"/>
      <c r="K68" s="244"/>
      <c r="L68" s="244"/>
      <c r="M68" s="103"/>
      <c r="N68" s="244"/>
      <c r="O68" s="244"/>
      <c r="P68" s="244"/>
      <c r="Q68" s="244"/>
      <c r="R68" s="244"/>
      <c r="S68" s="104"/>
      <c r="T68" s="244"/>
      <c r="U68" s="244"/>
      <c r="V68" s="105"/>
      <c r="W68" s="244"/>
      <c r="X68" s="244"/>
    </row>
    <row r="69" spans="1:24" x14ac:dyDescent="0.25">
      <c r="A69" s="244"/>
      <c r="B69" s="244"/>
      <c r="C69" s="244"/>
      <c r="D69" s="244"/>
      <c r="E69" s="244"/>
      <c r="F69" s="244"/>
      <c r="G69" s="103"/>
      <c r="H69" s="244"/>
      <c r="I69" s="244"/>
      <c r="J69" s="244"/>
      <c r="K69" s="244"/>
      <c r="L69" s="244"/>
      <c r="M69" s="103"/>
      <c r="N69" s="244"/>
      <c r="O69" s="244"/>
      <c r="P69" s="244"/>
      <c r="Q69" s="244"/>
      <c r="R69" s="244"/>
      <c r="S69" s="104"/>
      <c r="T69" s="244"/>
      <c r="U69" s="244"/>
      <c r="V69" s="105"/>
      <c r="W69" s="244"/>
      <c r="X69" s="244"/>
    </row>
    <row r="70" spans="1:24" x14ac:dyDescent="0.25">
      <c r="A70" s="244"/>
      <c r="B70" s="244"/>
      <c r="C70" s="244"/>
      <c r="D70" s="244"/>
      <c r="E70" s="244"/>
      <c r="F70" s="244"/>
      <c r="G70" s="103"/>
      <c r="H70" s="244"/>
      <c r="I70" s="244"/>
      <c r="J70" s="244"/>
      <c r="K70" s="244"/>
      <c r="L70" s="244"/>
      <c r="M70" s="103"/>
      <c r="N70" s="244"/>
      <c r="O70" s="244"/>
      <c r="P70" s="244"/>
      <c r="Q70" s="244"/>
      <c r="R70" s="244"/>
      <c r="S70" s="104"/>
      <c r="T70" s="244"/>
      <c r="U70" s="244"/>
      <c r="V70" s="105"/>
      <c r="W70" s="244"/>
      <c r="X70" s="244"/>
    </row>
    <row r="71" spans="1:24" x14ac:dyDescent="0.25">
      <c r="A71" s="244"/>
      <c r="B71" s="244"/>
      <c r="C71" s="244"/>
      <c r="D71" s="244"/>
      <c r="E71" s="244"/>
      <c r="F71" s="244"/>
      <c r="G71" s="103"/>
      <c r="H71" s="244"/>
      <c r="I71" s="244"/>
      <c r="J71" s="244"/>
      <c r="K71" s="244"/>
      <c r="L71" s="244"/>
      <c r="M71" s="103"/>
      <c r="N71" s="244"/>
      <c r="O71" s="244"/>
      <c r="P71" s="244"/>
      <c r="Q71" s="244"/>
      <c r="R71" s="244"/>
      <c r="S71" s="104"/>
      <c r="T71" s="244"/>
      <c r="U71" s="244"/>
      <c r="V71" s="105"/>
      <c r="W71" s="244"/>
      <c r="X71" s="244"/>
    </row>
    <row r="72" spans="1:24" x14ac:dyDescent="0.25">
      <c r="A72" s="244"/>
      <c r="B72" s="244"/>
      <c r="C72" s="244"/>
      <c r="D72" s="244"/>
      <c r="E72" s="244"/>
      <c r="F72" s="244"/>
      <c r="G72" s="103"/>
      <c r="H72" s="244"/>
      <c r="I72" s="244"/>
      <c r="J72" s="244"/>
      <c r="K72" s="244"/>
      <c r="L72" s="244"/>
      <c r="M72" s="103"/>
      <c r="N72" s="244"/>
      <c r="O72" s="244"/>
      <c r="P72" s="244"/>
      <c r="Q72" s="244"/>
      <c r="R72" s="244"/>
      <c r="S72" s="104"/>
      <c r="T72" s="244"/>
      <c r="U72" s="244"/>
      <c r="V72" s="105"/>
      <c r="W72" s="244"/>
      <c r="X72" s="244"/>
    </row>
    <row r="73" spans="1:24" x14ac:dyDescent="0.25">
      <c r="A73" s="244"/>
      <c r="B73" s="244"/>
      <c r="C73" s="244"/>
      <c r="D73" s="244"/>
      <c r="E73" s="244"/>
      <c r="F73" s="244"/>
      <c r="G73" s="103"/>
      <c r="H73" s="244"/>
      <c r="I73" s="244"/>
      <c r="J73" s="244"/>
      <c r="K73" s="244"/>
      <c r="L73" s="244"/>
      <c r="M73" s="103"/>
      <c r="N73" s="244"/>
      <c r="O73" s="244"/>
      <c r="P73" s="244"/>
      <c r="Q73" s="244"/>
      <c r="R73" s="244"/>
      <c r="S73" s="104"/>
      <c r="T73" s="244"/>
      <c r="U73" s="244"/>
      <c r="V73" s="105"/>
      <c r="W73" s="244"/>
      <c r="X73" s="244"/>
    </row>
    <row r="74" spans="1:24" x14ac:dyDescent="0.25">
      <c r="A74" s="244"/>
      <c r="B74" s="244"/>
      <c r="C74" s="244"/>
      <c r="D74" s="244"/>
      <c r="E74" s="244"/>
      <c r="F74" s="244"/>
      <c r="G74" s="103"/>
      <c r="H74" s="244"/>
      <c r="I74" s="244"/>
      <c r="J74" s="244"/>
      <c r="K74" s="244"/>
      <c r="L74" s="244"/>
      <c r="M74" s="103"/>
      <c r="N74" s="244"/>
      <c r="O74" s="244"/>
      <c r="P74" s="244"/>
      <c r="Q74" s="244"/>
      <c r="R74" s="244"/>
      <c r="S74" s="104"/>
      <c r="T74" s="244"/>
      <c r="U74" s="244"/>
      <c r="V74" s="105"/>
      <c r="W74" s="244"/>
      <c r="X74" s="244"/>
    </row>
    <row r="75" spans="1:24" x14ac:dyDescent="0.25">
      <c r="A75" s="244"/>
      <c r="B75" s="244"/>
      <c r="C75" s="244"/>
      <c r="D75" s="244"/>
      <c r="E75" s="244"/>
      <c r="F75" s="244"/>
      <c r="G75" s="103"/>
      <c r="H75" s="244"/>
      <c r="I75" s="244"/>
      <c r="J75" s="244"/>
      <c r="K75" s="244"/>
      <c r="L75" s="244"/>
      <c r="M75" s="103"/>
      <c r="N75" s="244"/>
      <c r="O75" s="244"/>
      <c r="P75" s="244"/>
      <c r="Q75" s="244"/>
      <c r="R75" s="244"/>
      <c r="S75" s="104"/>
      <c r="T75" s="244"/>
      <c r="U75" s="244"/>
      <c r="V75" s="105"/>
      <c r="W75" s="244"/>
      <c r="X75" s="244"/>
    </row>
    <row r="76" spans="1:24" x14ac:dyDescent="0.25">
      <c r="A76" s="244"/>
      <c r="B76" s="244"/>
      <c r="C76" s="244"/>
      <c r="D76" s="244"/>
      <c r="E76" s="244"/>
      <c r="F76" s="244"/>
      <c r="G76" s="103"/>
      <c r="H76" s="244"/>
      <c r="I76" s="244"/>
      <c r="J76" s="244"/>
      <c r="K76" s="244"/>
      <c r="L76" s="244"/>
      <c r="M76" s="103"/>
      <c r="N76" s="244"/>
      <c r="O76" s="244"/>
      <c r="P76" s="244"/>
      <c r="Q76" s="244"/>
      <c r="R76" s="244"/>
      <c r="S76" s="104"/>
      <c r="T76" s="244"/>
      <c r="U76" s="244"/>
      <c r="V76" s="105"/>
      <c r="W76" s="244"/>
      <c r="X76" s="244"/>
    </row>
    <row r="77" spans="1:24" x14ac:dyDescent="0.25">
      <c r="A77" s="244"/>
      <c r="B77" s="244"/>
      <c r="C77" s="244"/>
      <c r="D77" s="244"/>
      <c r="E77" s="244"/>
      <c r="F77" s="244"/>
      <c r="G77" s="103"/>
      <c r="H77" s="244"/>
      <c r="I77" s="244"/>
      <c r="J77" s="244"/>
      <c r="K77" s="244"/>
      <c r="L77" s="244"/>
      <c r="M77" s="103"/>
      <c r="N77" s="244"/>
      <c r="O77" s="244"/>
      <c r="P77" s="244"/>
      <c r="Q77" s="244"/>
      <c r="R77" s="244"/>
      <c r="S77" s="104"/>
      <c r="T77" s="244"/>
      <c r="U77" s="244"/>
      <c r="V77" s="105"/>
      <c r="W77" s="244"/>
      <c r="X77" s="244"/>
    </row>
    <row r="78" spans="1:24" x14ac:dyDescent="0.25">
      <c r="A78" s="244"/>
      <c r="B78" s="244"/>
      <c r="C78" s="244"/>
      <c r="D78" s="244"/>
      <c r="E78" s="244"/>
      <c r="F78" s="244"/>
      <c r="G78" s="103"/>
      <c r="H78" s="244"/>
      <c r="I78" s="244"/>
      <c r="J78" s="244"/>
      <c r="K78" s="244"/>
      <c r="L78" s="244"/>
      <c r="M78" s="103"/>
      <c r="N78" s="244"/>
      <c r="O78" s="244"/>
      <c r="P78" s="244"/>
      <c r="Q78" s="244"/>
      <c r="R78" s="244"/>
      <c r="S78" s="104"/>
      <c r="T78" s="244"/>
      <c r="U78" s="244"/>
      <c r="V78" s="105"/>
      <c r="W78" s="244"/>
      <c r="X78" s="244"/>
    </row>
    <row r="79" spans="1:24" x14ac:dyDescent="0.25">
      <c r="A79" s="244"/>
      <c r="B79" s="244"/>
      <c r="C79" s="244"/>
      <c r="D79" s="244"/>
      <c r="E79" s="244"/>
      <c r="F79" s="244"/>
      <c r="G79" s="103"/>
      <c r="H79" s="244"/>
      <c r="I79" s="244"/>
      <c r="J79" s="244"/>
      <c r="K79" s="244"/>
      <c r="L79" s="244"/>
      <c r="M79" s="103"/>
      <c r="N79" s="244"/>
      <c r="O79" s="244"/>
      <c r="P79" s="244"/>
      <c r="Q79" s="244"/>
      <c r="R79" s="244"/>
      <c r="S79" s="104"/>
      <c r="T79" s="244"/>
      <c r="U79" s="244"/>
      <c r="V79" s="105"/>
      <c r="W79" s="244"/>
      <c r="X79" s="244"/>
    </row>
    <row r="80" spans="1:24" x14ac:dyDescent="0.25">
      <c r="A80" s="244"/>
      <c r="B80" s="244"/>
      <c r="C80" s="244"/>
      <c r="D80" s="244"/>
      <c r="E80" s="244"/>
      <c r="F80" s="244"/>
      <c r="G80" s="103"/>
      <c r="H80" s="244"/>
      <c r="I80" s="244"/>
      <c r="J80" s="244"/>
      <c r="K80" s="244"/>
      <c r="L80" s="244"/>
      <c r="M80" s="103"/>
      <c r="N80" s="244"/>
      <c r="O80" s="244"/>
      <c r="P80" s="244"/>
      <c r="Q80" s="244"/>
      <c r="R80" s="244"/>
      <c r="S80" s="104"/>
      <c r="T80" s="244"/>
      <c r="U80" s="244"/>
      <c r="V80" s="105"/>
      <c r="W80" s="244"/>
      <c r="X80" s="244"/>
    </row>
    <row r="81" spans="1:24" x14ac:dyDescent="0.25">
      <c r="A81" s="244"/>
      <c r="B81" s="244"/>
      <c r="C81" s="244"/>
      <c r="D81" s="244"/>
      <c r="E81" s="244"/>
      <c r="F81" s="244"/>
      <c r="G81" s="103"/>
      <c r="H81" s="244"/>
      <c r="I81" s="244"/>
      <c r="J81" s="244"/>
      <c r="K81" s="244"/>
      <c r="L81" s="244"/>
      <c r="M81" s="103"/>
      <c r="N81" s="244"/>
      <c r="O81" s="244"/>
      <c r="P81" s="244"/>
      <c r="Q81" s="244"/>
      <c r="R81" s="244"/>
      <c r="S81" s="104"/>
      <c r="T81" s="244"/>
      <c r="U81" s="244"/>
      <c r="V81" s="105"/>
      <c r="W81" s="244"/>
      <c r="X81" s="244"/>
    </row>
    <row r="82" spans="1:24" x14ac:dyDescent="0.25">
      <c r="A82" s="244"/>
      <c r="B82" s="244"/>
      <c r="C82" s="244"/>
      <c r="D82" s="244"/>
      <c r="E82" s="244"/>
      <c r="F82" s="244"/>
      <c r="G82" s="103"/>
      <c r="H82" s="244"/>
      <c r="I82" s="244"/>
      <c r="J82" s="244"/>
      <c r="K82" s="244"/>
      <c r="L82" s="244"/>
      <c r="M82" s="103"/>
      <c r="N82" s="244"/>
      <c r="O82" s="244"/>
      <c r="P82" s="244"/>
      <c r="Q82" s="244"/>
      <c r="R82" s="244"/>
      <c r="S82" s="104"/>
      <c r="T82" s="244"/>
      <c r="U82" s="244"/>
      <c r="V82" s="105"/>
      <c r="W82" s="244"/>
      <c r="X82" s="244"/>
    </row>
    <row r="83" spans="1:24" x14ac:dyDescent="0.25">
      <c r="A83" s="244"/>
      <c r="B83" s="244"/>
      <c r="C83" s="244"/>
      <c r="D83" s="244"/>
      <c r="E83" s="244"/>
      <c r="F83" s="244"/>
      <c r="G83" s="103"/>
      <c r="H83" s="244"/>
      <c r="I83" s="244"/>
      <c r="J83" s="244"/>
      <c r="K83" s="244"/>
      <c r="L83" s="244"/>
      <c r="M83" s="103"/>
      <c r="N83" s="244"/>
      <c r="O83" s="244"/>
      <c r="P83" s="244"/>
      <c r="Q83" s="244"/>
      <c r="R83" s="244"/>
      <c r="S83" s="104"/>
      <c r="T83" s="244"/>
      <c r="U83" s="244"/>
      <c r="V83" s="105"/>
      <c r="W83" s="244"/>
      <c r="X83" s="244"/>
    </row>
  </sheetData>
  <autoFilter ref="A13:Z54" xr:uid="{06C5A392-10BA-45F4-AA48-B930B3FEA052}">
    <filterColumn colId="1">
      <colorFilter dxfId="0"/>
    </filterColumn>
    <filterColumn colId="3">
      <filters>
        <filter val="DARKO MARICH "/>
      </filters>
    </filterColumn>
    <sortState xmlns:xlrd2="http://schemas.microsoft.com/office/spreadsheetml/2017/richdata2" ref="A14:Z54">
      <sortCondition ref="D13:D54"/>
    </sortState>
  </autoFilter>
  <mergeCells count="7">
    <mergeCell ref="X55:Z55"/>
    <mergeCell ref="B5:D5"/>
    <mergeCell ref="B6:D6"/>
    <mergeCell ref="B7:D7"/>
    <mergeCell ref="K12:L12"/>
    <mergeCell ref="N12:O12"/>
    <mergeCell ref="B55:H55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7444B-6C7F-4D94-B4EE-FF1DAFEABBDB}">
  <dimension ref="A3:B6"/>
  <sheetViews>
    <sheetView workbookViewId="0">
      <selection activeCell="A4" sqref="A4:B5"/>
    </sheetView>
  </sheetViews>
  <sheetFormatPr baseColWidth="10" defaultRowHeight="15" x14ac:dyDescent="0.25"/>
  <cols>
    <col min="1" max="1" width="20.28515625" bestFit="1" customWidth="1"/>
    <col min="2" max="2" width="17.140625" bestFit="1" customWidth="1"/>
  </cols>
  <sheetData>
    <row r="3" spans="1:2" x14ac:dyDescent="0.25">
      <c r="A3" s="180" t="s">
        <v>194</v>
      </c>
      <c r="B3" t="s">
        <v>196</v>
      </c>
    </row>
    <row r="4" spans="1:2" x14ac:dyDescent="0.25">
      <c r="A4" s="181" t="s">
        <v>187</v>
      </c>
      <c r="B4" s="182">
        <v>27953.42</v>
      </c>
    </row>
    <row r="5" spans="1:2" x14ac:dyDescent="0.25">
      <c r="A5" s="181" t="s">
        <v>175</v>
      </c>
      <c r="B5" s="182">
        <v>5925.5776744186051</v>
      </c>
    </row>
    <row r="6" spans="1:2" x14ac:dyDescent="0.25">
      <c r="A6" s="181" t="s">
        <v>195</v>
      </c>
      <c r="B6" s="182">
        <v>33878.997674418606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9B841-A502-468C-9AB9-C9D67496B95A}">
  <sheetPr>
    <pageSetUpPr fitToPage="1"/>
  </sheetPr>
  <dimension ref="A1:X53"/>
  <sheetViews>
    <sheetView showGridLines="0" topLeftCell="A4" workbookViewId="0">
      <selection activeCell="A4" sqref="A4:B5"/>
    </sheetView>
  </sheetViews>
  <sheetFormatPr baseColWidth="10" defaultRowHeight="15" x14ac:dyDescent="0.25"/>
  <cols>
    <col min="1" max="1" width="6.85546875" style="72" customWidth="1"/>
    <col min="2" max="2" width="16.28515625" customWidth="1"/>
    <col min="3" max="3" width="9.7109375" customWidth="1"/>
    <col min="4" max="4" width="14" customWidth="1"/>
    <col min="5" max="5" width="16.140625" bestFit="1" customWidth="1"/>
    <col min="6" max="6" width="15" bestFit="1" customWidth="1"/>
    <col min="7" max="7" width="6.7109375" style="7" customWidth="1"/>
    <col min="8" max="8" width="8.7109375" customWidth="1"/>
    <col min="9" max="9" width="9.85546875" customWidth="1"/>
    <col min="10" max="10" width="11.5703125" customWidth="1"/>
    <col min="11" max="11" width="12" hidden="1" customWidth="1"/>
    <col min="12" max="12" width="10.42578125" hidden="1" customWidth="1"/>
    <col min="13" max="13" width="11.7109375" style="7" hidden="1" customWidth="1"/>
    <col min="14" max="14" width="12" bestFit="1" customWidth="1"/>
    <col min="15" max="15" width="10.42578125" customWidth="1"/>
    <col min="16" max="16" width="10" customWidth="1"/>
    <col min="17" max="17" width="10.140625" customWidth="1"/>
    <col min="18" max="18" width="10" customWidth="1"/>
    <col min="19" max="19" width="12.42578125" customWidth="1"/>
    <col min="20" max="20" width="12" bestFit="1" customWidth="1"/>
    <col min="21" max="21" width="13.5703125" bestFit="1" customWidth="1"/>
    <col min="22" max="22" width="2.85546875" customWidth="1"/>
    <col min="23" max="23" width="11.85546875" bestFit="1" customWidth="1"/>
    <col min="24" max="24" width="19.7109375" bestFit="1" customWidth="1"/>
    <col min="25" max="16384" width="11.42578125" style="69"/>
  </cols>
  <sheetData>
    <row r="1" spans="1:24" x14ac:dyDescent="0.25">
      <c r="A1" s="118" t="s">
        <v>191</v>
      </c>
      <c r="E1" s="145" t="s">
        <v>3</v>
      </c>
      <c r="F1" s="146" t="s">
        <v>2</v>
      </c>
      <c r="G1" s="147" t="s">
        <v>5</v>
      </c>
      <c r="H1" s="147" t="s">
        <v>127</v>
      </c>
      <c r="I1" s="147" t="s">
        <v>128</v>
      </c>
      <c r="J1" s="146" t="s">
        <v>129</v>
      </c>
      <c r="N1" s="148" t="s">
        <v>18</v>
      </c>
    </row>
    <row r="2" spans="1:24" x14ac:dyDescent="0.25">
      <c r="A2" s="118" t="s">
        <v>188</v>
      </c>
      <c r="E2" s="150" t="s">
        <v>190</v>
      </c>
      <c r="F2" s="73" t="s">
        <v>175</v>
      </c>
      <c r="G2" s="74">
        <v>6.25</v>
      </c>
      <c r="H2" s="74">
        <f>G2/43</f>
        <v>0.14534883720930233</v>
      </c>
      <c r="I2" s="74">
        <f t="shared" ref="I2" si="0">H2*N2</f>
        <v>6.6860465116279073</v>
      </c>
      <c r="J2" s="75">
        <v>44466</v>
      </c>
      <c r="N2" s="152">
        <v>46</v>
      </c>
    </row>
    <row r="3" spans="1:24" x14ac:dyDescent="0.25">
      <c r="A3" s="118" t="s">
        <v>22</v>
      </c>
      <c r="E3" s="154" t="s">
        <v>70</v>
      </c>
      <c r="F3" s="83" t="s">
        <v>187</v>
      </c>
      <c r="G3" s="156">
        <v>7</v>
      </c>
      <c r="H3" s="156"/>
      <c r="I3" s="156">
        <v>7</v>
      </c>
      <c r="J3" s="155">
        <v>44466</v>
      </c>
      <c r="N3" s="158">
        <v>43</v>
      </c>
    </row>
    <row r="4" spans="1:24" x14ac:dyDescent="0.25">
      <c r="A4" s="118" t="s">
        <v>189</v>
      </c>
      <c r="E4" s="154" t="s">
        <v>72</v>
      </c>
      <c r="F4" s="83" t="s">
        <v>187</v>
      </c>
      <c r="G4" s="156">
        <v>7</v>
      </c>
      <c r="H4" s="156"/>
      <c r="I4" s="156">
        <v>7</v>
      </c>
      <c r="J4" s="155">
        <v>44466</v>
      </c>
      <c r="N4" s="158">
        <v>46</v>
      </c>
    </row>
    <row r="5" spans="1:24" x14ac:dyDescent="0.25">
      <c r="E5" s="154" t="s">
        <v>72</v>
      </c>
      <c r="F5" s="83" t="s">
        <v>187</v>
      </c>
      <c r="G5" s="156">
        <v>7</v>
      </c>
      <c r="H5" s="156"/>
      <c r="I5" s="156">
        <v>7</v>
      </c>
      <c r="J5" s="155">
        <v>44466</v>
      </c>
      <c r="N5" s="158">
        <v>46</v>
      </c>
    </row>
    <row r="6" spans="1:24" x14ac:dyDescent="0.25">
      <c r="E6" s="154" t="s">
        <v>117</v>
      </c>
      <c r="F6" s="83" t="s">
        <v>187</v>
      </c>
      <c r="G6" s="156">
        <v>7</v>
      </c>
      <c r="H6" s="156"/>
      <c r="I6" s="156">
        <v>7</v>
      </c>
      <c r="J6" s="155">
        <v>44466</v>
      </c>
      <c r="N6" s="158">
        <v>46</v>
      </c>
    </row>
    <row r="7" spans="1:24" x14ac:dyDescent="0.25">
      <c r="E7" s="154" t="s">
        <v>92</v>
      </c>
      <c r="F7" s="83" t="s">
        <v>187</v>
      </c>
      <c r="G7" s="156">
        <v>7</v>
      </c>
      <c r="H7" s="156"/>
      <c r="I7" s="156">
        <v>7</v>
      </c>
      <c r="J7" s="155">
        <v>44466</v>
      </c>
      <c r="N7" s="158">
        <v>46</v>
      </c>
    </row>
    <row r="8" spans="1:24" x14ac:dyDescent="0.25">
      <c r="E8" s="154" t="s">
        <v>92</v>
      </c>
      <c r="F8" s="83" t="s">
        <v>187</v>
      </c>
      <c r="G8" s="156">
        <v>7</v>
      </c>
      <c r="H8" s="156"/>
      <c r="I8" s="156">
        <v>7</v>
      </c>
      <c r="J8" s="155">
        <v>44467</v>
      </c>
      <c r="N8" s="158">
        <v>43</v>
      </c>
    </row>
    <row r="12" spans="1:24" ht="15.75" thickBot="1" x14ac:dyDescent="0.3"/>
    <row r="13" spans="1:24" ht="15.75" thickBot="1" x14ac:dyDescent="0.3">
      <c r="A13" s="141"/>
      <c r="B13" s="137"/>
      <c r="C13" s="137"/>
      <c r="D13" s="137"/>
      <c r="E13" s="137"/>
      <c r="F13" s="137"/>
      <c r="G13" s="138"/>
      <c r="H13" s="164">
        <v>43</v>
      </c>
      <c r="I13" s="138"/>
      <c r="J13" s="137"/>
      <c r="K13" s="283" t="s">
        <v>0</v>
      </c>
      <c r="L13" s="284"/>
      <c r="M13" s="137"/>
      <c r="N13" s="285" t="s">
        <v>76</v>
      </c>
      <c r="O13" s="286"/>
      <c r="P13" s="137"/>
      <c r="Q13" s="137"/>
      <c r="R13" s="138"/>
      <c r="S13" s="138"/>
      <c r="T13" s="137"/>
      <c r="U13" s="139"/>
      <c r="V13" s="137"/>
      <c r="W13" s="137"/>
      <c r="X13" s="137"/>
    </row>
    <row r="14" spans="1:24" s="128" customFormat="1" ht="50.25" customHeight="1" x14ac:dyDescent="0.25">
      <c r="A14" s="127" t="s">
        <v>24</v>
      </c>
      <c r="B14" s="134" t="s">
        <v>25</v>
      </c>
      <c r="C14" s="134" t="s">
        <v>1</v>
      </c>
      <c r="D14" s="134" t="s">
        <v>2</v>
      </c>
      <c r="E14" s="134" t="s">
        <v>3</v>
      </c>
      <c r="F14" s="134" t="s">
        <v>4</v>
      </c>
      <c r="G14" s="136" t="s">
        <v>5</v>
      </c>
      <c r="H14" s="136" t="s">
        <v>127</v>
      </c>
      <c r="I14" s="136" t="s">
        <v>171</v>
      </c>
      <c r="J14" s="134" t="s">
        <v>6</v>
      </c>
      <c r="K14" s="134" t="s">
        <v>7</v>
      </c>
      <c r="L14" s="134" t="s">
        <v>8</v>
      </c>
      <c r="M14" s="134" t="s">
        <v>9</v>
      </c>
      <c r="N14" s="134" t="s">
        <v>7</v>
      </c>
      <c r="O14" s="134" t="s">
        <v>8</v>
      </c>
      <c r="P14" s="134" t="s">
        <v>10</v>
      </c>
      <c r="Q14" s="134" t="s">
        <v>13</v>
      </c>
      <c r="R14" s="134" t="s">
        <v>11</v>
      </c>
      <c r="S14" s="134" t="s">
        <v>186</v>
      </c>
      <c r="T14" s="134" t="s">
        <v>172</v>
      </c>
      <c r="U14" s="134" t="s">
        <v>14</v>
      </c>
      <c r="V14" s="134" t="s">
        <v>18</v>
      </c>
      <c r="W14" s="134" t="s">
        <v>19</v>
      </c>
      <c r="X14" s="135" t="s">
        <v>20</v>
      </c>
    </row>
    <row r="15" spans="1:24" s="153" customFormat="1" ht="11.25" x14ac:dyDescent="0.2">
      <c r="A15" s="150">
        <v>912</v>
      </c>
      <c r="B15" s="73" t="s">
        <v>175</v>
      </c>
      <c r="C15" s="75">
        <v>44466</v>
      </c>
      <c r="D15" s="73" t="s">
        <v>175</v>
      </c>
      <c r="E15" s="73" t="s">
        <v>190</v>
      </c>
      <c r="F15" s="73" t="s">
        <v>93</v>
      </c>
      <c r="G15" s="74">
        <v>6.25</v>
      </c>
      <c r="H15" s="74">
        <f>G15/$H$13</f>
        <v>0.14534883720930233</v>
      </c>
      <c r="I15" s="74">
        <f t="shared" ref="I15" si="1">+H15*V15</f>
        <v>6.6860465116279073</v>
      </c>
      <c r="J15" s="74">
        <f t="shared" ref="J15:J21" si="2">+I15*A15</f>
        <v>6097.6744186046517</v>
      </c>
      <c r="K15" s="74">
        <v>55</v>
      </c>
      <c r="L15" s="74"/>
      <c r="M15" s="151">
        <f t="shared" ref="M15:M21" si="3">SUM(J15:L15)</f>
        <v>6152.6744186046517</v>
      </c>
      <c r="N15" s="74">
        <v>-71.25</v>
      </c>
      <c r="O15" s="74"/>
      <c r="P15" s="74"/>
      <c r="Q15" s="74">
        <v>-39.869999999999997</v>
      </c>
      <c r="R15" s="74">
        <f t="shared" ref="R15:R21" si="4">-J15*1%</f>
        <v>-60.976744186046517</v>
      </c>
      <c r="S15" s="74"/>
      <c r="T15" s="74">
        <f t="shared" ref="T15:T21" si="5">SUM(N15:S15)</f>
        <v>-172.09674418604652</v>
      </c>
      <c r="U15" s="74">
        <f t="shared" ref="U15:U21" si="6">+M15+T15-K15-L15</f>
        <v>5925.5776744186051</v>
      </c>
      <c r="V15" s="73">
        <v>46</v>
      </c>
      <c r="W15" s="73" t="s">
        <v>193</v>
      </c>
      <c r="X15" s="152"/>
    </row>
    <row r="16" spans="1:24" s="171" customFormat="1" ht="11.25" x14ac:dyDescent="0.2">
      <c r="A16" s="165">
        <v>424</v>
      </c>
      <c r="B16" s="166" t="s">
        <v>187</v>
      </c>
      <c r="C16" s="167">
        <v>44466</v>
      </c>
      <c r="D16" s="166" t="s">
        <v>187</v>
      </c>
      <c r="E16" s="166" t="s">
        <v>70</v>
      </c>
      <c r="F16" s="166" t="s">
        <v>93</v>
      </c>
      <c r="G16" s="168">
        <v>7</v>
      </c>
      <c r="H16" s="168"/>
      <c r="I16" s="168">
        <f>G16</f>
        <v>7</v>
      </c>
      <c r="J16" s="168">
        <f t="shared" si="2"/>
        <v>2968</v>
      </c>
      <c r="K16" s="168">
        <v>100</v>
      </c>
      <c r="L16" s="168"/>
      <c r="M16" s="169">
        <f t="shared" si="3"/>
        <v>3068</v>
      </c>
      <c r="N16" s="168">
        <v>-71.25</v>
      </c>
      <c r="O16" s="168"/>
      <c r="P16" s="168"/>
      <c r="Q16" s="168">
        <v>-719.02</v>
      </c>
      <c r="R16" s="168">
        <f t="shared" si="4"/>
        <v>-29.68</v>
      </c>
      <c r="S16" s="168"/>
      <c r="T16" s="168">
        <f t="shared" si="5"/>
        <v>-819.94999999999993</v>
      </c>
      <c r="U16" s="168">
        <f t="shared" si="6"/>
        <v>2148.0500000000002</v>
      </c>
      <c r="V16" s="166">
        <v>43</v>
      </c>
      <c r="W16" s="166" t="s">
        <v>193</v>
      </c>
      <c r="X16" s="170" t="s">
        <v>192</v>
      </c>
    </row>
    <row r="17" spans="1:24" s="171" customFormat="1" ht="11.25" x14ac:dyDescent="0.2">
      <c r="A17" s="165">
        <v>960</v>
      </c>
      <c r="B17" s="166" t="s">
        <v>187</v>
      </c>
      <c r="C17" s="167">
        <v>44466</v>
      </c>
      <c r="D17" s="166" t="s">
        <v>187</v>
      </c>
      <c r="E17" s="166" t="s">
        <v>72</v>
      </c>
      <c r="F17" s="166" t="s">
        <v>93</v>
      </c>
      <c r="G17" s="168">
        <v>7</v>
      </c>
      <c r="H17" s="168"/>
      <c r="I17" s="168">
        <f t="shared" ref="I17:I21" si="7">G17</f>
        <v>7</v>
      </c>
      <c r="J17" s="168">
        <f t="shared" si="2"/>
        <v>6720</v>
      </c>
      <c r="K17" s="168"/>
      <c r="L17" s="168"/>
      <c r="M17" s="169">
        <f t="shared" si="3"/>
        <v>6720</v>
      </c>
      <c r="N17" s="168"/>
      <c r="O17" s="168"/>
      <c r="P17" s="168"/>
      <c r="Q17" s="168"/>
      <c r="R17" s="168">
        <f t="shared" si="4"/>
        <v>-67.2</v>
      </c>
      <c r="S17" s="168"/>
      <c r="T17" s="168">
        <f t="shared" si="5"/>
        <v>-67.2</v>
      </c>
      <c r="U17" s="168">
        <f t="shared" si="6"/>
        <v>6652.8</v>
      </c>
      <c r="V17" s="166">
        <v>46</v>
      </c>
      <c r="W17" s="166" t="s">
        <v>193</v>
      </c>
      <c r="X17" s="170" t="s">
        <v>165</v>
      </c>
    </row>
    <row r="18" spans="1:24" s="171" customFormat="1" ht="11.25" x14ac:dyDescent="0.2">
      <c r="A18" s="165">
        <v>2100</v>
      </c>
      <c r="B18" s="166" t="s">
        <v>187</v>
      </c>
      <c r="C18" s="167">
        <v>44466</v>
      </c>
      <c r="D18" s="166" t="s">
        <v>187</v>
      </c>
      <c r="E18" s="166" t="s">
        <v>72</v>
      </c>
      <c r="F18" s="166" t="s">
        <v>93</v>
      </c>
      <c r="G18" s="168">
        <v>7</v>
      </c>
      <c r="H18" s="168"/>
      <c r="I18" s="168">
        <f t="shared" si="7"/>
        <v>7</v>
      </c>
      <c r="J18" s="168">
        <f t="shared" si="2"/>
        <v>14700</v>
      </c>
      <c r="K18" s="168"/>
      <c r="L18" s="168"/>
      <c r="M18" s="169">
        <f t="shared" si="3"/>
        <v>14700</v>
      </c>
      <c r="N18" s="168"/>
      <c r="O18" s="168"/>
      <c r="P18" s="168"/>
      <c r="Q18" s="168"/>
      <c r="R18" s="168">
        <f t="shared" si="4"/>
        <v>-147</v>
      </c>
      <c r="S18" s="168"/>
      <c r="T18" s="168">
        <f t="shared" si="5"/>
        <v>-147</v>
      </c>
      <c r="U18" s="168">
        <f t="shared" si="6"/>
        <v>14553</v>
      </c>
      <c r="V18" s="166">
        <v>46</v>
      </c>
      <c r="W18" s="166" t="s">
        <v>193</v>
      </c>
      <c r="X18" s="170" t="s">
        <v>164</v>
      </c>
    </row>
    <row r="19" spans="1:24" s="171" customFormat="1" ht="11.25" x14ac:dyDescent="0.2">
      <c r="A19" s="165">
        <v>96</v>
      </c>
      <c r="B19" s="166" t="s">
        <v>187</v>
      </c>
      <c r="C19" s="167">
        <v>44466</v>
      </c>
      <c r="D19" s="166" t="s">
        <v>187</v>
      </c>
      <c r="E19" s="166" t="s">
        <v>117</v>
      </c>
      <c r="F19" s="166" t="s">
        <v>93</v>
      </c>
      <c r="G19" s="168">
        <v>7</v>
      </c>
      <c r="H19" s="168"/>
      <c r="I19" s="168">
        <f t="shared" si="7"/>
        <v>7</v>
      </c>
      <c r="J19" s="168">
        <f t="shared" si="2"/>
        <v>672</v>
      </c>
      <c r="K19" s="168"/>
      <c r="L19" s="168"/>
      <c r="M19" s="169">
        <f t="shared" si="3"/>
        <v>672</v>
      </c>
      <c r="N19" s="168"/>
      <c r="O19" s="168"/>
      <c r="P19" s="168"/>
      <c r="Q19" s="168"/>
      <c r="R19" s="168">
        <f t="shared" si="4"/>
        <v>-6.72</v>
      </c>
      <c r="S19" s="168"/>
      <c r="T19" s="168">
        <f t="shared" si="5"/>
        <v>-6.72</v>
      </c>
      <c r="U19" s="168">
        <f t="shared" si="6"/>
        <v>665.28</v>
      </c>
      <c r="V19" s="166">
        <v>46</v>
      </c>
      <c r="W19" s="166" t="s">
        <v>193</v>
      </c>
      <c r="X19" s="170"/>
    </row>
    <row r="20" spans="1:24" s="171" customFormat="1" ht="11.25" x14ac:dyDescent="0.2">
      <c r="A20" s="165">
        <v>154</v>
      </c>
      <c r="B20" s="166" t="s">
        <v>187</v>
      </c>
      <c r="C20" s="167">
        <v>44466</v>
      </c>
      <c r="D20" s="166" t="s">
        <v>187</v>
      </c>
      <c r="E20" s="166" t="s">
        <v>92</v>
      </c>
      <c r="F20" s="166" t="s">
        <v>93</v>
      </c>
      <c r="G20" s="168">
        <v>7</v>
      </c>
      <c r="H20" s="168"/>
      <c r="I20" s="168">
        <f t="shared" si="7"/>
        <v>7</v>
      </c>
      <c r="J20" s="168">
        <f t="shared" si="2"/>
        <v>1078</v>
      </c>
      <c r="K20" s="168"/>
      <c r="L20" s="168"/>
      <c r="M20" s="169">
        <f t="shared" si="3"/>
        <v>1078</v>
      </c>
      <c r="N20" s="168"/>
      <c r="O20" s="168"/>
      <c r="P20" s="168"/>
      <c r="Q20" s="168"/>
      <c r="R20" s="168">
        <f t="shared" si="4"/>
        <v>-10.78</v>
      </c>
      <c r="S20" s="168"/>
      <c r="T20" s="168">
        <f t="shared" si="5"/>
        <v>-10.78</v>
      </c>
      <c r="U20" s="168">
        <f t="shared" si="6"/>
        <v>1067.22</v>
      </c>
      <c r="V20" s="166">
        <v>46</v>
      </c>
      <c r="W20" s="166" t="s">
        <v>193</v>
      </c>
      <c r="X20" s="170" t="s">
        <v>192</v>
      </c>
    </row>
    <row r="21" spans="1:24" s="171" customFormat="1" ht="12" thickBot="1" x14ac:dyDescent="0.25">
      <c r="A21" s="172">
        <v>424</v>
      </c>
      <c r="B21" s="173" t="s">
        <v>187</v>
      </c>
      <c r="C21" s="174">
        <v>44467</v>
      </c>
      <c r="D21" s="173" t="s">
        <v>187</v>
      </c>
      <c r="E21" s="173" t="s">
        <v>92</v>
      </c>
      <c r="F21" s="173" t="s">
        <v>93</v>
      </c>
      <c r="G21" s="175">
        <v>7</v>
      </c>
      <c r="H21" s="175"/>
      <c r="I21" s="175">
        <f t="shared" si="7"/>
        <v>7</v>
      </c>
      <c r="J21" s="175">
        <f t="shared" si="2"/>
        <v>2968</v>
      </c>
      <c r="K21" s="175"/>
      <c r="L21" s="175"/>
      <c r="M21" s="176">
        <f t="shared" si="3"/>
        <v>2968</v>
      </c>
      <c r="N21" s="175">
        <v>-71.25</v>
      </c>
      <c r="O21" s="175"/>
      <c r="P21" s="175"/>
      <c r="Q21" s="175"/>
      <c r="R21" s="175">
        <f t="shared" si="4"/>
        <v>-29.68</v>
      </c>
      <c r="S21" s="175"/>
      <c r="T21" s="175">
        <f t="shared" si="5"/>
        <v>-100.93</v>
      </c>
      <c r="U21" s="175">
        <f t="shared" si="6"/>
        <v>2867.07</v>
      </c>
      <c r="V21" s="166">
        <v>43</v>
      </c>
      <c r="W21" s="166" t="s">
        <v>193</v>
      </c>
      <c r="X21" s="170" t="s">
        <v>192</v>
      </c>
    </row>
    <row r="22" spans="1:24" s="71" customFormat="1" ht="13.5" thickBot="1" x14ac:dyDescent="0.25">
      <c r="A22" s="177">
        <f>SUBTOTAL(9,A15:A21)</f>
        <v>5070</v>
      </c>
      <c r="B22" s="298" t="s">
        <v>26</v>
      </c>
      <c r="C22" s="299"/>
      <c r="D22" s="299"/>
      <c r="E22" s="299"/>
      <c r="F22" s="299"/>
      <c r="G22" s="299"/>
      <c r="H22" s="299"/>
      <c r="I22" s="178">
        <f t="shared" ref="I22:U22" si="8">SUBTOTAL(9,I15:I21)</f>
        <v>48.686046511627907</v>
      </c>
      <c r="J22" s="178">
        <f t="shared" si="8"/>
        <v>35203.674418604656</v>
      </c>
      <c r="K22" s="178">
        <f t="shared" si="8"/>
        <v>155</v>
      </c>
      <c r="L22" s="178">
        <f t="shared" si="8"/>
        <v>0</v>
      </c>
      <c r="M22" s="178">
        <f t="shared" si="8"/>
        <v>35358.674418604656</v>
      </c>
      <c r="N22" s="178">
        <f t="shared" si="8"/>
        <v>-213.75</v>
      </c>
      <c r="O22" s="178">
        <f t="shared" si="8"/>
        <v>0</v>
      </c>
      <c r="P22" s="178">
        <f t="shared" si="8"/>
        <v>0</v>
      </c>
      <c r="Q22" s="178">
        <f t="shared" si="8"/>
        <v>-758.89</v>
      </c>
      <c r="R22" s="178">
        <f t="shared" si="8"/>
        <v>-352.03674418604652</v>
      </c>
      <c r="S22" s="178">
        <f t="shared" si="8"/>
        <v>0</v>
      </c>
      <c r="T22" s="178">
        <f t="shared" si="8"/>
        <v>-1324.6767441860466</v>
      </c>
      <c r="U22" s="179">
        <f t="shared" si="8"/>
        <v>33878.997674418606</v>
      </c>
      <c r="V22" s="289"/>
      <c r="W22" s="290"/>
      <c r="X22" s="290"/>
    </row>
    <row r="23" spans="1:24" x14ac:dyDescent="0.25">
      <c r="A23" s="95"/>
      <c r="B23" s="95"/>
      <c r="C23" s="95"/>
      <c r="D23" s="95"/>
      <c r="E23" s="95"/>
      <c r="F23" s="95"/>
      <c r="G23" s="103"/>
      <c r="H23" s="95"/>
      <c r="I23" s="95"/>
      <c r="J23" s="95"/>
      <c r="K23" s="95"/>
      <c r="L23" s="95"/>
      <c r="M23" s="103"/>
      <c r="N23" s="95"/>
      <c r="O23" s="95"/>
      <c r="P23" s="95"/>
      <c r="Q23" s="104"/>
      <c r="R23" s="95"/>
      <c r="S23" s="95"/>
      <c r="T23" s="105"/>
      <c r="U23" s="95"/>
      <c r="V23" s="95"/>
    </row>
    <row r="24" spans="1:24" x14ac:dyDescent="0.25">
      <c r="A24" s="149" t="e">
        <f>+#REF!+#REF!</f>
        <v>#REF!</v>
      </c>
      <c r="B24" s="95"/>
      <c r="C24" s="95"/>
      <c r="D24" s="95"/>
      <c r="E24" s="95"/>
      <c r="F24" s="95"/>
      <c r="G24" s="103"/>
      <c r="H24" s="95"/>
      <c r="I24" s="95"/>
      <c r="J24" s="106" t="e">
        <f>+#REF!+#REF!</f>
        <v>#REF!</v>
      </c>
      <c r="K24" s="95">
        <f>COUNT(K15:K21)</f>
        <v>2</v>
      </c>
      <c r="L24" s="95">
        <f>COUNT(L15:L21)</f>
        <v>0</v>
      </c>
      <c r="M24" s="95"/>
      <c r="N24" s="95">
        <f>COUNT(N15:N21)</f>
        <v>3</v>
      </c>
      <c r="O24" s="95">
        <f>COUNT(O15:O21)</f>
        <v>0</v>
      </c>
      <c r="P24" s="95"/>
      <c r="Q24" s="104"/>
      <c r="R24" s="95"/>
      <c r="S24" s="95"/>
      <c r="T24" s="105"/>
      <c r="U24" s="106" t="e">
        <f>+#REF!+#REF!</f>
        <v>#REF!</v>
      </c>
      <c r="V24" s="95"/>
    </row>
    <row r="25" spans="1:24" x14ac:dyDescent="0.25">
      <c r="A25" s="95"/>
      <c r="B25" s="95"/>
      <c r="C25" s="95"/>
      <c r="D25" s="95"/>
      <c r="E25" s="95"/>
      <c r="F25" s="95"/>
      <c r="G25" s="103"/>
      <c r="H25" s="95"/>
      <c r="I25" s="95"/>
      <c r="J25" s="106" t="e">
        <f>+J24-J22</f>
        <v>#REF!</v>
      </c>
      <c r="K25" s="95"/>
      <c r="L25" s="95"/>
      <c r="M25" s="103"/>
      <c r="N25" s="95"/>
      <c r="O25" s="95"/>
      <c r="P25" s="95"/>
      <c r="Q25" s="104"/>
      <c r="R25" s="95"/>
      <c r="S25" s="95"/>
      <c r="T25" s="105"/>
      <c r="U25" s="106" t="e">
        <f>+U22-U24</f>
        <v>#REF!</v>
      </c>
      <c r="V25" s="95"/>
    </row>
    <row r="26" spans="1:24" x14ac:dyDescent="0.25">
      <c r="A26" s="95"/>
      <c r="B26" s="95"/>
      <c r="C26" s="95"/>
      <c r="D26" s="95"/>
      <c r="E26" s="95"/>
      <c r="F26" s="95"/>
      <c r="G26" s="103"/>
      <c r="H26" s="95"/>
      <c r="I26" s="95"/>
      <c r="J26" s="95"/>
      <c r="K26" s="95"/>
      <c r="L26" s="95"/>
      <c r="M26" s="103"/>
      <c r="N26" s="95"/>
      <c r="O26" s="95"/>
      <c r="P26" s="95"/>
      <c r="Q26" s="104"/>
      <c r="R26" s="95"/>
      <c r="S26" s="95"/>
      <c r="T26" s="105"/>
      <c r="U26" s="95"/>
      <c r="V26" s="95"/>
    </row>
    <row r="27" spans="1:24" x14ac:dyDescent="0.25">
      <c r="A27" s="95"/>
      <c r="B27" s="95"/>
      <c r="C27" s="95"/>
      <c r="D27" s="95"/>
      <c r="E27" s="95"/>
      <c r="F27" s="95"/>
      <c r="G27" s="103"/>
      <c r="H27" s="95"/>
      <c r="I27" s="95"/>
      <c r="J27" s="95"/>
      <c r="K27" s="95"/>
      <c r="L27" s="95"/>
      <c r="M27" s="103"/>
      <c r="N27" s="95"/>
      <c r="O27" s="95"/>
      <c r="P27" s="95"/>
      <c r="Q27" s="104"/>
      <c r="R27" s="95"/>
      <c r="S27" s="95"/>
      <c r="T27" s="105"/>
      <c r="U27" s="95"/>
      <c r="V27" s="95"/>
    </row>
    <row r="28" spans="1:24" x14ac:dyDescent="0.25">
      <c r="A28" s="95"/>
      <c r="B28" s="95"/>
      <c r="C28" s="95"/>
      <c r="D28" s="95"/>
      <c r="E28" s="95"/>
      <c r="F28" s="95"/>
      <c r="G28" s="103"/>
      <c r="H28" s="95"/>
      <c r="I28" s="95"/>
      <c r="J28" s="95"/>
      <c r="K28" s="95"/>
      <c r="L28" s="95"/>
      <c r="M28" s="103"/>
      <c r="N28" s="95"/>
      <c r="O28" s="95"/>
      <c r="P28" s="95"/>
      <c r="Q28" s="104"/>
      <c r="R28" s="95"/>
      <c r="S28" s="95"/>
      <c r="T28" s="105"/>
      <c r="U28" s="95"/>
      <c r="V28" s="95"/>
    </row>
    <row r="29" spans="1:24" x14ac:dyDescent="0.25">
      <c r="A29" s="95"/>
      <c r="B29" s="95"/>
      <c r="C29" s="95"/>
      <c r="D29" s="95"/>
      <c r="E29" s="95"/>
      <c r="F29" s="95"/>
      <c r="G29" s="103"/>
      <c r="H29" s="95"/>
      <c r="I29" s="95"/>
      <c r="J29" s="95"/>
      <c r="K29" s="95"/>
      <c r="L29" s="95"/>
      <c r="M29" s="103"/>
      <c r="N29" s="95"/>
      <c r="O29" s="95"/>
      <c r="P29" s="95"/>
      <c r="Q29" s="104"/>
      <c r="R29" s="95"/>
      <c r="S29" s="95"/>
      <c r="T29" s="105"/>
      <c r="U29" s="95"/>
      <c r="V29" s="95"/>
    </row>
    <row r="30" spans="1:24" x14ac:dyDescent="0.25">
      <c r="A30" s="95"/>
      <c r="B30" s="95"/>
      <c r="C30" s="95"/>
      <c r="D30" s="95"/>
      <c r="E30" s="95"/>
      <c r="F30" s="95"/>
      <c r="G30" s="103"/>
      <c r="H30" s="95"/>
      <c r="I30" s="95"/>
      <c r="J30" s="95"/>
      <c r="K30" s="95"/>
      <c r="L30" s="95"/>
      <c r="M30" s="103"/>
      <c r="N30" s="95"/>
      <c r="O30" s="95"/>
      <c r="P30" s="95"/>
      <c r="Q30" s="104"/>
      <c r="R30" s="95"/>
      <c r="S30" s="95"/>
      <c r="T30" s="105"/>
      <c r="U30" s="95"/>
      <c r="V30" s="95"/>
    </row>
    <row r="31" spans="1:24" x14ac:dyDescent="0.25">
      <c r="A31" s="95"/>
      <c r="B31" s="95"/>
      <c r="C31" s="95"/>
      <c r="D31" s="95"/>
      <c r="E31" s="95"/>
      <c r="F31" s="95"/>
      <c r="G31" s="103"/>
      <c r="H31" s="95"/>
      <c r="I31" s="95"/>
      <c r="J31" s="95"/>
      <c r="K31" s="95"/>
      <c r="L31" s="95"/>
      <c r="M31" s="103"/>
      <c r="N31" s="95"/>
      <c r="O31" s="95"/>
      <c r="P31" s="95"/>
      <c r="Q31" s="104"/>
      <c r="R31" s="95"/>
      <c r="S31" s="95"/>
      <c r="T31" s="105"/>
      <c r="U31" s="95"/>
      <c r="V31" s="95"/>
    </row>
    <row r="32" spans="1:24" x14ac:dyDescent="0.25">
      <c r="A32" s="95"/>
      <c r="B32" s="95"/>
      <c r="C32" s="95"/>
      <c r="D32" s="95"/>
      <c r="E32" s="95"/>
      <c r="F32" s="95"/>
      <c r="G32" s="103"/>
      <c r="H32" s="95"/>
      <c r="I32" s="95"/>
      <c r="J32" s="95"/>
      <c r="K32" s="95"/>
      <c r="L32" s="95"/>
      <c r="M32" s="103"/>
      <c r="N32" s="95"/>
      <c r="O32" s="95"/>
      <c r="P32" s="95"/>
      <c r="Q32" s="104"/>
      <c r="R32" s="95"/>
      <c r="S32" s="95"/>
      <c r="T32" s="105"/>
      <c r="U32" s="95"/>
      <c r="V32" s="95"/>
    </row>
    <row r="33" spans="1:22" x14ac:dyDescent="0.25">
      <c r="A33" s="95"/>
      <c r="B33" s="95"/>
      <c r="C33" s="95"/>
      <c r="D33" s="95"/>
      <c r="E33" s="95"/>
      <c r="F33" s="95"/>
      <c r="G33" s="103"/>
      <c r="H33" s="95"/>
      <c r="I33" s="95"/>
      <c r="J33" s="95"/>
      <c r="K33" s="95"/>
      <c r="L33" s="95"/>
      <c r="M33" s="103"/>
      <c r="N33" s="95"/>
      <c r="O33" s="95"/>
      <c r="P33" s="95"/>
      <c r="Q33" s="104"/>
      <c r="R33" s="95"/>
      <c r="S33" s="95"/>
      <c r="T33" s="105"/>
      <c r="U33" s="95"/>
      <c r="V33" s="95"/>
    </row>
    <row r="34" spans="1:22" x14ac:dyDescent="0.25">
      <c r="A34" s="95"/>
      <c r="B34" s="95"/>
      <c r="C34" s="95"/>
      <c r="D34" s="95"/>
      <c r="E34" s="95"/>
      <c r="F34" s="95"/>
      <c r="G34" s="103"/>
      <c r="H34" s="95"/>
      <c r="I34" s="95"/>
      <c r="J34" s="95"/>
      <c r="K34" s="95"/>
      <c r="L34" s="95"/>
      <c r="M34" s="103"/>
      <c r="N34" s="95"/>
      <c r="O34" s="95"/>
      <c r="P34" s="95"/>
      <c r="Q34" s="104"/>
      <c r="R34" s="95"/>
      <c r="S34" s="95"/>
      <c r="T34" s="105"/>
      <c r="U34" s="95"/>
      <c r="V34" s="95"/>
    </row>
    <row r="35" spans="1:22" x14ac:dyDescent="0.25">
      <c r="A35" s="95"/>
      <c r="B35" s="95"/>
      <c r="C35" s="95"/>
      <c r="D35" s="95"/>
      <c r="E35" s="95"/>
      <c r="F35" s="95"/>
      <c r="G35" s="103"/>
      <c r="H35" s="95"/>
      <c r="I35" s="95"/>
      <c r="J35" s="95"/>
      <c r="K35" s="95"/>
      <c r="L35" s="95"/>
      <c r="M35" s="103"/>
      <c r="N35" s="95"/>
      <c r="O35" s="95"/>
      <c r="P35" s="95"/>
      <c r="Q35" s="104"/>
      <c r="R35" s="95"/>
      <c r="S35" s="95"/>
      <c r="T35" s="105"/>
      <c r="U35" s="95"/>
      <c r="V35" s="95"/>
    </row>
    <row r="36" spans="1:22" x14ac:dyDescent="0.25">
      <c r="A36" s="95"/>
      <c r="B36" s="95"/>
      <c r="C36" s="95"/>
      <c r="D36" s="95"/>
      <c r="E36" s="95"/>
      <c r="F36" s="95"/>
      <c r="G36" s="103"/>
      <c r="H36" s="95"/>
      <c r="I36" s="95"/>
      <c r="J36" s="95"/>
      <c r="K36" s="95"/>
      <c r="L36" s="95"/>
      <c r="M36" s="103"/>
      <c r="N36" s="95"/>
      <c r="O36" s="95"/>
      <c r="P36" s="95"/>
      <c r="Q36" s="104"/>
      <c r="R36" s="95"/>
      <c r="S36" s="95"/>
      <c r="T36" s="105"/>
      <c r="U36" s="95"/>
      <c r="V36" s="95"/>
    </row>
    <row r="37" spans="1:22" x14ac:dyDescent="0.25">
      <c r="A37" s="95"/>
      <c r="B37" s="95"/>
      <c r="C37" s="95"/>
      <c r="D37" s="95"/>
      <c r="E37" s="95"/>
      <c r="F37" s="95"/>
      <c r="G37" s="103"/>
      <c r="H37" s="95"/>
      <c r="I37" s="95"/>
      <c r="J37" s="95"/>
      <c r="K37" s="95"/>
      <c r="L37" s="95"/>
      <c r="M37" s="103"/>
      <c r="N37" s="95"/>
      <c r="O37" s="95"/>
      <c r="P37" s="95"/>
      <c r="Q37" s="104"/>
      <c r="R37" s="95"/>
      <c r="S37" s="95"/>
      <c r="T37" s="105"/>
      <c r="U37" s="95"/>
      <c r="V37" s="95"/>
    </row>
    <row r="38" spans="1:22" x14ac:dyDescent="0.25">
      <c r="A38" s="95"/>
      <c r="B38" s="95"/>
      <c r="C38" s="95"/>
      <c r="D38" s="95"/>
      <c r="E38" s="95"/>
      <c r="F38" s="95"/>
      <c r="G38" s="103"/>
      <c r="H38" s="95"/>
      <c r="I38" s="95"/>
      <c r="J38" s="95"/>
      <c r="K38" s="95"/>
      <c r="L38" s="95"/>
      <c r="M38" s="103"/>
      <c r="N38" s="95"/>
      <c r="O38" s="95"/>
      <c r="P38" s="95"/>
      <c r="Q38" s="104"/>
      <c r="R38" s="95"/>
      <c r="S38" s="95"/>
      <c r="T38" s="105"/>
      <c r="U38" s="95"/>
      <c r="V38" s="95"/>
    </row>
    <row r="39" spans="1:22" x14ac:dyDescent="0.25">
      <c r="A39" s="95"/>
      <c r="B39" s="95"/>
      <c r="C39" s="95"/>
      <c r="D39" s="95"/>
      <c r="E39" s="95"/>
      <c r="F39" s="95"/>
      <c r="G39" s="103"/>
      <c r="H39" s="95"/>
      <c r="I39" s="95"/>
      <c r="J39" s="95"/>
      <c r="K39" s="95"/>
      <c r="L39" s="95"/>
      <c r="M39" s="103"/>
      <c r="N39" s="95"/>
      <c r="O39" s="95"/>
      <c r="P39" s="95"/>
      <c r="Q39" s="104"/>
      <c r="R39" s="95"/>
      <c r="S39" s="95"/>
      <c r="T39" s="105"/>
      <c r="U39" s="95"/>
      <c r="V39" s="95"/>
    </row>
    <row r="40" spans="1:22" x14ac:dyDescent="0.25">
      <c r="A40" s="95"/>
      <c r="B40" s="95"/>
      <c r="C40" s="95"/>
      <c r="D40" s="95"/>
      <c r="E40" s="95"/>
      <c r="F40" s="95"/>
      <c r="G40" s="103"/>
      <c r="H40" s="95"/>
      <c r="I40" s="95"/>
      <c r="J40" s="95"/>
      <c r="K40" s="95"/>
      <c r="L40" s="95"/>
      <c r="M40" s="103"/>
      <c r="N40" s="95"/>
      <c r="O40" s="95"/>
      <c r="P40" s="95"/>
      <c r="Q40" s="104"/>
      <c r="R40" s="95"/>
      <c r="S40" s="95"/>
      <c r="T40" s="105"/>
      <c r="U40" s="95"/>
      <c r="V40" s="95"/>
    </row>
    <row r="41" spans="1:22" x14ac:dyDescent="0.25">
      <c r="A41" s="95"/>
      <c r="B41" s="95"/>
      <c r="C41" s="95"/>
      <c r="D41" s="95"/>
      <c r="E41" s="95"/>
      <c r="F41" s="95"/>
      <c r="G41" s="103"/>
      <c r="H41" s="95"/>
      <c r="I41" s="95"/>
      <c r="J41" s="95"/>
      <c r="K41" s="95"/>
      <c r="L41" s="95"/>
      <c r="M41" s="103"/>
      <c r="N41" s="95"/>
      <c r="O41" s="95"/>
      <c r="P41" s="95"/>
      <c r="Q41" s="104"/>
      <c r="R41" s="95"/>
      <c r="S41" s="95"/>
      <c r="T41" s="105"/>
      <c r="U41" s="95"/>
      <c r="V41" s="95"/>
    </row>
    <row r="42" spans="1:22" x14ac:dyDescent="0.25">
      <c r="A42" s="95"/>
      <c r="B42" s="95"/>
      <c r="C42" s="95"/>
      <c r="D42" s="95"/>
      <c r="E42" s="95"/>
      <c r="F42" s="95"/>
      <c r="G42" s="103"/>
      <c r="H42" s="95"/>
      <c r="I42" s="95"/>
      <c r="J42" s="95"/>
      <c r="K42" s="95"/>
      <c r="L42" s="95"/>
      <c r="M42" s="103"/>
      <c r="N42" s="95"/>
      <c r="O42" s="95"/>
      <c r="P42" s="95"/>
      <c r="Q42" s="104"/>
      <c r="R42" s="95"/>
      <c r="S42" s="95"/>
      <c r="T42" s="105"/>
      <c r="U42" s="95"/>
      <c r="V42" s="95"/>
    </row>
    <row r="43" spans="1:22" x14ac:dyDescent="0.25">
      <c r="A43" s="95"/>
      <c r="B43" s="95"/>
      <c r="C43" s="95"/>
      <c r="D43" s="95"/>
      <c r="E43" s="95"/>
      <c r="F43" s="95"/>
      <c r="G43" s="103"/>
      <c r="H43" s="95"/>
      <c r="I43" s="95"/>
      <c r="J43" s="95"/>
      <c r="K43" s="95"/>
      <c r="L43" s="95"/>
      <c r="M43" s="103"/>
      <c r="N43" s="95"/>
      <c r="O43" s="95"/>
      <c r="P43" s="95"/>
      <c r="Q43" s="104"/>
      <c r="R43" s="95"/>
      <c r="S43" s="95"/>
      <c r="T43" s="105"/>
      <c r="U43" s="95"/>
      <c r="V43" s="95"/>
    </row>
    <row r="44" spans="1:22" x14ac:dyDescent="0.25">
      <c r="A44" s="95"/>
      <c r="B44" s="95"/>
      <c r="C44" s="95"/>
      <c r="D44" s="95"/>
      <c r="E44" s="95"/>
      <c r="F44" s="95"/>
      <c r="G44" s="103"/>
      <c r="H44" s="95"/>
      <c r="I44" s="95"/>
      <c r="J44" s="95"/>
      <c r="K44" s="95"/>
      <c r="L44" s="95"/>
      <c r="M44" s="103"/>
      <c r="N44" s="95"/>
      <c r="O44" s="95"/>
      <c r="P44" s="95"/>
      <c r="Q44" s="104"/>
      <c r="R44" s="95"/>
      <c r="S44" s="95"/>
      <c r="T44" s="105"/>
      <c r="U44" s="95"/>
      <c r="V44" s="95"/>
    </row>
    <row r="45" spans="1:22" x14ac:dyDescent="0.25">
      <c r="A45" s="95"/>
      <c r="B45" s="95"/>
      <c r="C45" s="95"/>
      <c r="D45" s="95"/>
      <c r="E45" s="95"/>
      <c r="F45" s="95"/>
      <c r="G45" s="103"/>
      <c r="H45" s="95"/>
      <c r="I45" s="95"/>
      <c r="J45" s="95"/>
      <c r="K45" s="95"/>
      <c r="L45" s="95"/>
      <c r="M45" s="103"/>
      <c r="N45" s="95"/>
      <c r="O45" s="95"/>
      <c r="P45" s="95"/>
      <c r="Q45" s="104"/>
      <c r="R45" s="95"/>
      <c r="S45" s="95"/>
      <c r="T45" s="105"/>
      <c r="U45" s="95"/>
      <c r="V45" s="95"/>
    </row>
    <row r="46" spans="1:22" x14ac:dyDescent="0.25">
      <c r="A46" s="95"/>
      <c r="B46" s="95"/>
      <c r="C46" s="95"/>
      <c r="D46" s="95"/>
      <c r="E46" s="95"/>
      <c r="F46" s="95"/>
      <c r="G46" s="103"/>
      <c r="H46" s="95"/>
      <c r="I46" s="95"/>
      <c r="J46" s="95"/>
      <c r="K46" s="95"/>
      <c r="L46" s="95"/>
      <c r="M46" s="103"/>
      <c r="N46" s="95"/>
      <c r="O46" s="95"/>
      <c r="P46" s="95"/>
      <c r="Q46" s="104"/>
      <c r="R46" s="95"/>
      <c r="S46" s="95"/>
      <c r="T46" s="105"/>
      <c r="U46" s="95"/>
      <c r="V46" s="95"/>
    </row>
    <row r="47" spans="1:22" x14ac:dyDescent="0.25">
      <c r="A47" s="95"/>
      <c r="B47" s="95"/>
      <c r="C47" s="95"/>
      <c r="D47" s="95"/>
      <c r="E47" s="95"/>
      <c r="F47" s="95"/>
      <c r="G47" s="103"/>
      <c r="H47" s="95"/>
      <c r="I47" s="95"/>
      <c r="J47" s="95"/>
      <c r="K47" s="95"/>
      <c r="L47" s="95"/>
      <c r="M47" s="103"/>
      <c r="N47" s="95"/>
      <c r="O47" s="95"/>
      <c r="P47" s="95"/>
      <c r="Q47" s="104"/>
      <c r="R47" s="95"/>
      <c r="S47" s="95"/>
      <c r="T47" s="105"/>
      <c r="U47" s="95"/>
      <c r="V47" s="95"/>
    </row>
    <row r="48" spans="1:22" x14ac:dyDescent="0.25">
      <c r="A48" s="95"/>
      <c r="B48" s="95"/>
      <c r="C48" s="95"/>
      <c r="D48" s="95"/>
      <c r="E48" s="95"/>
      <c r="F48" s="95"/>
      <c r="G48" s="103"/>
      <c r="H48" s="95"/>
      <c r="I48" s="95"/>
      <c r="J48" s="95"/>
      <c r="K48" s="95"/>
      <c r="L48" s="95"/>
      <c r="M48" s="103"/>
      <c r="N48" s="95"/>
      <c r="O48" s="95"/>
      <c r="P48" s="95"/>
      <c r="Q48" s="104"/>
      <c r="R48" s="95"/>
      <c r="S48" s="95"/>
      <c r="T48" s="105"/>
      <c r="U48" s="95"/>
      <c r="V48" s="95"/>
    </row>
    <row r="49" spans="1:24" x14ac:dyDescent="0.25">
      <c r="A49" s="95"/>
      <c r="B49" s="95"/>
      <c r="C49" s="95"/>
      <c r="D49" s="95"/>
      <c r="E49" s="95"/>
      <c r="F49" s="95"/>
      <c r="G49" s="103"/>
      <c r="H49" s="95"/>
      <c r="I49" s="95"/>
      <c r="J49" s="95"/>
      <c r="K49" s="95"/>
      <c r="L49" s="95"/>
      <c r="M49" s="103"/>
      <c r="N49" s="95"/>
      <c r="O49" s="95"/>
      <c r="P49" s="95"/>
      <c r="Q49" s="104"/>
      <c r="R49" s="95"/>
      <c r="S49" s="95"/>
      <c r="T49" s="105"/>
      <c r="U49" s="95"/>
      <c r="V49" s="95"/>
    </row>
    <row r="50" spans="1:24" x14ac:dyDescent="0.25">
      <c r="A50" s="95"/>
      <c r="B50" s="95"/>
      <c r="C50" s="95"/>
      <c r="D50" s="95"/>
      <c r="E50" s="95"/>
      <c r="F50" s="95"/>
      <c r="G50" s="103"/>
      <c r="H50" s="95"/>
      <c r="I50" s="95"/>
      <c r="J50" s="95"/>
      <c r="K50" s="95"/>
      <c r="L50" s="95"/>
      <c r="M50" s="103"/>
      <c r="N50" s="95"/>
      <c r="O50" s="95"/>
      <c r="P50" s="95"/>
      <c r="Q50" s="104"/>
      <c r="R50" s="95"/>
      <c r="S50" s="95"/>
      <c r="T50" s="105"/>
      <c r="U50" s="95"/>
      <c r="V50" s="95"/>
    </row>
    <row r="51" spans="1:24" s="121" customFormat="1" ht="12.75" x14ac:dyDescent="0.2">
      <c r="A51" s="93" t="e">
        <f>SUBTOTAL(9,#REF!)</f>
        <v>#REF!</v>
      </c>
      <c r="B51" s="10" t="s">
        <v>26</v>
      </c>
      <c r="C51" s="10"/>
      <c r="D51" s="10"/>
      <c r="E51" s="10"/>
      <c r="F51" s="10"/>
      <c r="G51" s="11" t="e">
        <f>+H51/A51</f>
        <v>#REF!</v>
      </c>
      <c r="H51" s="11" t="e">
        <f>SUBTOTAL(9,#REF!)</f>
        <v>#REF!</v>
      </c>
      <c r="I51" s="11" t="e">
        <f>SUBTOTAL(9,#REF!)</f>
        <v>#REF!</v>
      </c>
      <c r="J51" s="11" t="e">
        <f>SUBTOTAL(9,#REF!)</f>
        <v>#REF!</v>
      </c>
      <c r="K51" s="11" t="e">
        <f>SUBTOTAL(9,#REF!)</f>
        <v>#REF!</v>
      </c>
      <c r="L51" s="11" t="e">
        <f>SUBTOTAL(9,#REF!)</f>
        <v>#REF!</v>
      </c>
      <c r="M51" s="11" t="e">
        <f>SUBTOTAL(9,#REF!)</f>
        <v>#REF!</v>
      </c>
      <c r="N51" s="11" t="e">
        <f>SUBTOTAL(9,#REF!)</f>
        <v>#REF!</v>
      </c>
      <c r="O51" s="11" t="e">
        <f>SUBTOTAL(9,#REF!)</f>
        <v>#REF!</v>
      </c>
      <c r="P51" s="11" t="e">
        <f>SUBTOTAL(9,#REF!)</f>
        <v>#REF!</v>
      </c>
      <c r="Q51" s="11" t="e">
        <f>SUBTOTAL(9,#REF!)</f>
        <v>#REF!</v>
      </c>
      <c r="R51" s="11" t="e">
        <f>SUBTOTAL(9,#REF!)</f>
        <v>#REF!</v>
      </c>
      <c r="S51" s="11"/>
      <c r="T51" s="94" t="e">
        <f>SUBTOTAL(9,#REF!)</f>
        <v>#REF!</v>
      </c>
      <c r="U51" s="11" t="e">
        <f>SUBTOTAL(9,#REF!)</f>
        <v>#REF!</v>
      </c>
      <c r="V51" s="11"/>
      <c r="W51" s="10"/>
      <c r="X51" s="10"/>
    </row>
    <row r="53" spans="1:24" x14ac:dyDescent="0.25">
      <c r="I53" s="10">
        <f>COUNT(#REF!)</f>
        <v>0</v>
      </c>
      <c r="J53" s="10">
        <f>COUNT(#REF!)</f>
        <v>0</v>
      </c>
      <c r="K53" s="10"/>
      <c r="L53" s="10"/>
      <c r="M53" s="11"/>
      <c r="N53" s="10"/>
      <c r="O53" s="10"/>
      <c r="P53" s="10">
        <f>COUNT(#REF!)</f>
        <v>0</v>
      </c>
      <c r="R53" s="10">
        <f>COUNT(#REF!)</f>
        <v>0</v>
      </c>
      <c r="S53" s="10"/>
    </row>
  </sheetData>
  <autoFilter ref="A14:X21" xr:uid="{06C5A392-10BA-45F4-AA48-B930B3FEA052}">
    <sortState xmlns:xlrd2="http://schemas.microsoft.com/office/spreadsheetml/2017/richdata2" ref="A15:X21">
      <sortCondition ref="D14:D21"/>
    </sortState>
  </autoFilter>
  <mergeCells count="4">
    <mergeCell ref="K13:L13"/>
    <mergeCell ref="N13:O13"/>
    <mergeCell ref="B22:H22"/>
    <mergeCell ref="V22:X22"/>
  </mergeCells>
  <printOptions horizontalCentered="1"/>
  <pageMargins left="0" right="0" top="0.47244094488188981" bottom="0.35433070866141736" header="0.31496062992125984" footer="0.31496062992125984"/>
  <pageSetup scale="5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752F5-02BA-473F-9707-D5136A606C5E}">
  <sheetPr>
    <pageSetUpPr fitToPage="1"/>
  </sheetPr>
  <dimension ref="A1:Q93"/>
  <sheetViews>
    <sheetView topLeftCell="A63" workbookViewId="0">
      <selection activeCell="Q31" sqref="Q31"/>
    </sheetView>
  </sheetViews>
  <sheetFormatPr baseColWidth="10" defaultRowHeight="15" x14ac:dyDescent="0.25"/>
  <cols>
    <col min="1" max="1" width="6" customWidth="1"/>
    <col min="2" max="2" width="16.28515625" customWidth="1"/>
    <col min="3" max="3" width="7.42578125" customWidth="1"/>
    <col min="4" max="4" width="14" customWidth="1"/>
    <col min="5" max="5" width="16.28515625" bestFit="1" customWidth="1"/>
    <col min="6" max="6" width="16.140625" bestFit="1" customWidth="1"/>
    <col min="7" max="7" width="8.85546875" style="7" customWidth="1"/>
    <col min="8" max="8" width="10.5703125" customWidth="1"/>
    <col min="9" max="9" width="10" bestFit="1" customWidth="1"/>
    <col min="10" max="10" width="8.5703125" customWidth="1"/>
    <col min="11" max="13" width="10.7109375" customWidth="1"/>
    <col min="14" max="14" width="10.85546875" customWidth="1"/>
    <col min="15" max="15" width="6" customWidth="1"/>
    <col min="16" max="16" width="5" customWidth="1"/>
    <col min="17" max="17" width="17.42578125" bestFit="1" customWidth="1"/>
    <col min="18" max="16384" width="11.42578125" style="69"/>
  </cols>
  <sheetData>
    <row r="1" spans="1:17" x14ac:dyDescent="0.25">
      <c r="A1" s="5" t="s">
        <v>21</v>
      </c>
      <c r="E1" s="2" t="s">
        <v>3</v>
      </c>
      <c r="F1" s="2" t="s">
        <v>2</v>
      </c>
      <c r="G1" s="8" t="s">
        <v>5</v>
      </c>
      <c r="H1" s="8" t="s">
        <v>127</v>
      </c>
      <c r="I1" s="8" t="s">
        <v>128</v>
      </c>
      <c r="J1" s="2" t="s">
        <v>129</v>
      </c>
      <c r="K1" s="2" t="s">
        <v>18</v>
      </c>
      <c r="L1" s="95"/>
    </row>
    <row r="2" spans="1:17" x14ac:dyDescent="0.25">
      <c r="A2" s="5" t="s">
        <v>23</v>
      </c>
      <c r="E2" s="46" t="s">
        <v>70</v>
      </c>
      <c r="F2" s="46" t="s">
        <v>65</v>
      </c>
      <c r="G2" s="48">
        <v>6.5</v>
      </c>
      <c r="H2" s="48">
        <f>G2/43</f>
        <v>0.15116279069767441</v>
      </c>
      <c r="I2" s="48">
        <f>H2*K2</f>
        <v>6.9534883720930232</v>
      </c>
      <c r="J2" s="47">
        <v>44440</v>
      </c>
      <c r="K2" s="73">
        <v>46</v>
      </c>
      <c r="L2" s="101">
        <f>+A48</f>
        <v>1440</v>
      </c>
      <c r="M2" s="100" t="e">
        <f t="shared" ref="M2:M43" si="0">+I48+J48+K48+L48+M48</f>
        <v>#REF!</v>
      </c>
      <c r="N2" s="97">
        <f>+I2*L2</f>
        <v>10013.023255813954</v>
      </c>
      <c r="O2" s="98"/>
      <c r="P2" s="98"/>
      <c r="Q2" s="102" t="e">
        <f>+N2+M2</f>
        <v>#REF!</v>
      </c>
    </row>
    <row r="3" spans="1:17" x14ac:dyDescent="0.25">
      <c r="A3" s="5" t="s">
        <v>22</v>
      </c>
      <c r="E3" s="55" t="s">
        <v>73</v>
      </c>
      <c r="F3" s="55" t="s">
        <v>69</v>
      </c>
      <c r="G3" s="57">
        <v>6</v>
      </c>
      <c r="H3" s="57">
        <f t="shared" ref="H3:H43" si="1">G3/43</f>
        <v>0.13953488372093023</v>
      </c>
      <c r="I3" s="57">
        <f t="shared" ref="I3:I43" si="2">H3*K3</f>
        <v>6.4186046511627906</v>
      </c>
      <c r="J3" s="56">
        <v>44441</v>
      </c>
      <c r="K3" s="76">
        <v>46</v>
      </c>
      <c r="L3" s="101">
        <f t="shared" ref="L3:L43" si="3">+A49</f>
        <v>192</v>
      </c>
      <c r="M3" s="100" t="e">
        <f t="shared" si="0"/>
        <v>#REF!</v>
      </c>
      <c r="N3" s="97">
        <f t="shared" ref="N3:N43" si="4">+I3*L3</f>
        <v>1232.3720930232557</v>
      </c>
      <c r="O3" s="98"/>
      <c r="P3" s="98"/>
      <c r="Q3" s="102" t="e">
        <f t="shared" ref="Q3:Q43" si="5">+N3+M3</f>
        <v>#REF!</v>
      </c>
    </row>
    <row r="4" spans="1:17" x14ac:dyDescent="0.25">
      <c r="A4" s="5" t="s">
        <v>81</v>
      </c>
      <c r="E4" s="55" t="s">
        <v>73</v>
      </c>
      <c r="F4" s="55" t="s">
        <v>69</v>
      </c>
      <c r="G4" s="57">
        <v>6</v>
      </c>
      <c r="H4" s="57">
        <f t="shared" si="1"/>
        <v>0.13953488372093023</v>
      </c>
      <c r="I4" s="57">
        <f t="shared" si="2"/>
        <v>6.4186046511627906</v>
      </c>
      <c r="J4" s="56">
        <v>44441</v>
      </c>
      <c r="K4" s="76">
        <v>46</v>
      </c>
      <c r="L4" s="101">
        <f t="shared" si="3"/>
        <v>432</v>
      </c>
      <c r="M4" s="100" t="e">
        <f t="shared" si="0"/>
        <v>#REF!</v>
      </c>
      <c r="N4" s="97">
        <f t="shared" si="4"/>
        <v>2772.8372093023254</v>
      </c>
      <c r="O4" s="98"/>
      <c r="P4" s="98"/>
      <c r="Q4" s="102" t="e">
        <f t="shared" si="5"/>
        <v>#REF!</v>
      </c>
    </row>
    <row r="5" spans="1:17" x14ac:dyDescent="0.25">
      <c r="E5" s="55" t="s">
        <v>73</v>
      </c>
      <c r="F5" s="55" t="s">
        <v>69</v>
      </c>
      <c r="G5" s="57">
        <v>5.9</v>
      </c>
      <c r="H5" s="57">
        <f t="shared" si="1"/>
        <v>0.1372093023255814</v>
      </c>
      <c r="I5" s="57">
        <f t="shared" si="2"/>
        <v>5.9</v>
      </c>
      <c r="J5" s="56">
        <v>44441</v>
      </c>
      <c r="K5" s="76">
        <v>43</v>
      </c>
      <c r="L5" s="101">
        <f t="shared" si="3"/>
        <v>200</v>
      </c>
      <c r="M5" s="100" t="e">
        <f t="shared" si="0"/>
        <v>#REF!</v>
      </c>
      <c r="N5" s="97">
        <f t="shared" si="4"/>
        <v>1180</v>
      </c>
      <c r="O5" s="98"/>
      <c r="P5" s="98"/>
      <c r="Q5" s="102" t="e">
        <f t="shared" si="5"/>
        <v>#REF!</v>
      </c>
    </row>
    <row r="6" spans="1:17" x14ac:dyDescent="0.25">
      <c r="E6" s="31" t="s">
        <v>71</v>
      </c>
      <c r="F6" s="31" t="s">
        <v>60</v>
      </c>
      <c r="G6" s="33">
        <v>6.2</v>
      </c>
      <c r="H6" s="33">
        <f t="shared" si="1"/>
        <v>0.14418604651162792</v>
      </c>
      <c r="I6" s="33">
        <f t="shared" si="2"/>
        <v>6.6325581395348845</v>
      </c>
      <c r="J6" s="32">
        <v>44440</v>
      </c>
      <c r="K6" s="79">
        <v>46</v>
      </c>
      <c r="L6" s="101">
        <f t="shared" si="3"/>
        <v>192</v>
      </c>
      <c r="M6" s="100" t="e">
        <f t="shared" si="0"/>
        <v>#REF!</v>
      </c>
      <c r="N6" s="97">
        <f t="shared" si="4"/>
        <v>1273.4511627906977</v>
      </c>
      <c r="O6" s="98"/>
      <c r="P6" s="98"/>
      <c r="Q6" s="102" t="e">
        <f t="shared" si="5"/>
        <v>#REF!</v>
      </c>
    </row>
    <row r="7" spans="1:17" x14ac:dyDescent="0.25">
      <c r="E7" s="31" t="s">
        <v>70</v>
      </c>
      <c r="F7" s="31" t="s">
        <v>60</v>
      </c>
      <c r="G7" s="33">
        <v>6.3</v>
      </c>
      <c r="H7" s="33">
        <f t="shared" si="1"/>
        <v>0.14651162790697675</v>
      </c>
      <c r="I7" s="33">
        <f t="shared" si="2"/>
        <v>6.7395348837209301</v>
      </c>
      <c r="J7" s="32">
        <v>44440</v>
      </c>
      <c r="K7" s="79">
        <v>46</v>
      </c>
      <c r="L7" s="101">
        <f t="shared" si="3"/>
        <v>240</v>
      </c>
      <c r="M7" s="100" t="e">
        <f t="shared" si="0"/>
        <v>#REF!</v>
      </c>
      <c r="N7" s="97">
        <f t="shared" si="4"/>
        <v>1617.4883720930231</v>
      </c>
      <c r="O7" s="98"/>
      <c r="P7" s="98"/>
      <c r="Q7" s="102" t="e">
        <f t="shared" si="5"/>
        <v>#REF!</v>
      </c>
    </row>
    <row r="8" spans="1:17" x14ac:dyDescent="0.25">
      <c r="E8" s="28" t="s">
        <v>71</v>
      </c>
      <c r="F8" s="28" t="s">
        <v>59</v>
      </c>
      <c r="G8" s="30">
        <v>6.5</v>
      </c>
      <c r="H8" s="30">
        <f t="shared" si="1"/>
        <v>0.15116279069767441</v>
      </c>
      <c r="I8" s="30">
        <f t="shared" si="2"/>
        <v>6.9534883720930232</v>
      </c>
      <c r="J8" s="29">
        <v>44440</v>
      </c>
      <c r="K8" s="82">
        <v>46</v>
      </c>
      <c r="L8" s="101">
        <f t="shared" si="3"/>
        <v>528</v>
      </c>
      <c r="M8" s="100" t="e">
        <f t="shared" si="0"/>
        <v>#REF!</v>
      </c>
      <c r="N8" s="97">
        <f t="shared" si="4"/>
        <v>3671.4418604651164</v>
      </c>
      <c r="O8" s="98"/>
      <c r="P8" s="98"/>
      <c r="Q8" s="102" t="e">
        <f t="shared" si="5"/>
        <v>#REF!</v>
      </c>
    </row>
    <row r="9" spans="1:17" x14ac:dyDescent="0.25">
      <c r="E9" s="28" t="s">
        <v>71</v>
      </c>
      <c r="F9" s="28" t="s">
        <v>59</v>
      </c>
      <c r="G9" s="30">
        <v>6.5</v>
      </c>
      <c r="H9" s="30">
        <f t="shared" si="1"/>
        <v>0.15116279069767441</v>
      </c>
      <c r="I9" s="30">
        <f t="shared" si="2"/>
        <v>6.9534883720930232</v>
      </c>
      <c r="J9" s="29">
        <v>44440</v>
      </c>
      <c r="K9" s="82">
        <v>46</v>
      </c>
      <c r="L9" s="101">
        <f t="shared" si="3"/>
        <v>1104</v>
      </c>
      <c r="M9" s="100" t="e">
        <f t="shared" si="0"/>
        <v>#REF!</v>
      </c>
      <c r="N9" s="97">
        <f t="shared" si="4"/>
        <v>7676.6511627906975</v>
      </c>
      <c r="O9" s="98"/>
      <c r="P9" s="98"/>
      <c r="Q9" s="102" t="e">
        <f t="shared" si="5"/>
        <v>#REF!</v>
      </c>
    </row>
    <row r="10" spans="1:17" x14ac:dyDescent="0.25">
      <c r="E10" s="28" t="s">
        <v>72</v>
      </c>
      <c r="F10" s="28" t="s">
        <v>59</v>
      </c>
      <c r="G10" s="30">
        <v>6</v>
      </c>
      <c r="H10" s="30">
        <f t="shared" si="1"/>
        <v>0.13953488372093023</v>
      </c>
      <c r="I10" s="30">
        <f t="shared" si="2"/>
        <v>6.4186046511627906</v>
      </c>
      <c r="J10" s="29">
        <v>44441</v>
      </c>
      <c r="K10" s="82">
        <v>46</v>
      </c>
      <c r="L10" s="101">
        <f t="shared" si="3"/>
        <v>1584</v>
      </c>
      <c r="M10" s="100" t="e">
        <f t="shared" si="0"/>
        <v>#REF!</v>
      </c>
      <c r="N10" s="97">
        <f t="shared" si="4"/>
        <v>10167.069767441861</v>
      </c>
      <c r="O10" s="98"/>
      <c r="P10" s="98"/>
      <c r="Q10" s="102" t="e">
        <f t="shared" si="5"/>
        <v>#REF!</v>
      </c>
    </row>
    <row r="11" spans="1:17" x14ac:dyDescent="0.25">
      <c r="E11" s="28" t="s">
        <v>73</v>
      </c>
      <c r="F11" s="28" t="s">
        <v>59</v>
      </c>
      <c r="G11" s="30">
        <v>6</v>
      </c>
      <c r="H11" s="30">
        <f t="shared" si="1"/>
        <v>0.13953488372093023</v>
      </c>
      <c r="I11" s="30">
        <f t="shared" si="2"/>
        <v>6.4186046511627906</v>
      </c>
      <c r="J11" s="29">
        <v>44441</v>
      </c>
      <c r="K11" s="82">
        <v>46</v>
      </c>
      <c r="L11" s="101">
        <f t="shared" si="3"/>
        <v>240</v>
      </c>
      <c r="M11" s="100" t="e">
        <f t="shared" si="0"/>
        <v>#REF!</v>
      </c>
      <c r="N11" s="97">
        <f t="shared" si="4"/>
        <v>1540.4651162790697</v>
      </c>
      <c r="O11" s="98"/>
      <c r="P11" s="98"/>
      <c r="Q11" s="102" t="e">
        <f t="shared" si="5"/>
        <v>#REF!</v>
      </c>
    </row>
    <row r="12" spans="1:17" x14ac:dyDescent="0.25">
      <c r="E12" s="28" t="s">
        <v>73</v>
      </c>
      <c r="F12" s="28" t="s">
        <v>59</v>
      </c>
      <c r="G12" s="30">
        <v>6</v>
      </c>
      <c r="H12" s="30">
        <f t="shared" si="1"/>
        <v>0.13953488372093023</v>
      </c>
      <c r="I12" s="30">
        <f t="shared" si="2"/>
        <v>6.4186046511627906</v>
      </c>
      <c r="J12" s="29">
        <v>44441</v>
      </c>
      <c r="K12" s="82">
        <v>46</v>
      </c>
      <c r="L12" s="101">
        <f t="shared" si="3"/>
        <v>240</v>
      </c>
      <c r="M12" s="100" t="e">
        <f t="shared" si="0"/>
        <v>#REF!</v>
      </c>
      <c r="N12" s="97">
        <f t="shared" si="4"/>
        <v>1540.4651162790697</v>
      </c>
      <c r="O12" s="98"/>
      <c r="P12" s="98"/>
      <c r="Q12" s="102" t="e">
        <f t="shared" si="5"/>
        <v>#REF!</v>
      </c>
    </row>
    <row r="13" spans="1:17" x14ac:dyDescent="0.25">
      <c r="E13" s="16" t="s">
        <v>72</v>
      </c>
      <c r="F13" s="16" t="s">
        <v>66</v>
      </c>
      <c r="G13" s="18">
        <v>6</v>
      </c>
      <c r="H13" s="18">
        <f t="shared" si="1"/>
        <v>0.13953488372093023</v>
      </c>
      <c r="I13" s="18">
        <f t="shared" si="2"/>
        <v>6.4186046511627906</v>
      </c>
      <c r="J13" s="17">
        <v>44441</v>
      </c>
      <c r="K13" s="83">
        <v>46</v>
      </c>
      <c r="L13" s="101">
        <f t="shared" si="3"/>
        <v>864</v>
      </c>
      <c r="M13" s="100" t="e">
        <f t="shared" si="0"/>
        <v>#REF!</v>
      </c>
      <c r="N13" s="97">
        <f t="shared" si="4"/>
        <v>5545.6744186046508</v>
      </c>
      <c r="O13" s="98"/>
      <c r="P13" s="98"/>
      <c r="Q13" s="102" t="e">
        <f t="shared" si="5"/>
        <v>#REF!</v>
      </c>
    </row>
    <row r="14" spans="1:17" x14ac:dyDescent="0.25">
      <c r="E14" s="16" t="s">
        <v>70</v>
      </c>
      <c r="F14" s="16" t="s">
        <v>55</v>
      </c>
      <c r="G14" s="18">
        <v>6</v>
      </c>
      <c r="H14" s="18">
        <f t="shared" si="1"/>
        <v>0.13953488372093023</v>
      </c>
      <c r="I14" s="18">
        <f t="shared" si="2"/>
        <v>6</v>
      </c>
      <c r="J14" s="17">
        <v>44440</v>
      </c>
      <c r="K14" s="83">
        <v>43</v>
      </c>
      <c r="L14" s="101">
        <f t="shared" si="3"/>
        <v>0</v>
      </c>
      <c r="M14" s="100" t="e">
        <f t="shared" si="0"/>
        <v>#REF!</v>
      </c>
      <c r="N14" s="97">
        <f t="shared" si="4"/>
        <v>0</v>
      </c>
      <c r="O14" s="98"/>
      <c r="P14" s="98"/>
      <c r="Q14" s="102" t="e">
        <f t="shared" si="5"/>
        <v>#REF!</v>
      </c>
    </row>
    <row r="15" spans="1:17" x14ac:dyDescent="0.25">
      <c r="E15" s="16" t="s">
        <v>70</v>
      </c>
      <c r="F15" s="16" t="s">
        <v>55</v>
      </c>
      <c r="G15" s="18">
        <v>6</v>
      </c>
      <c r="H15" s="18">
        <f t="shared" si="1"/>
        <v>0.13953488372093023</v>
      </c>
      <c r="I15" s="18">
        <f t="shared" si="2"/>
        <v>6</v>
      </c>
      <c r="J15" s="17">
        <v>44440</v>
      </c>
      <c r="K15" s="83">
        <v>43</v>
      </c>
      <c r="L15" s="101">
        <f t="shared" si="3"/>
        <v>801</v>
      </c>
      <c r="M15" s="100" t="e">
        <f t="shared" si="0"/>
        <v>#REF!</v>
      </c>
      <c r="N15" s="97">
        <f t="shared" si="4"/>
        <v>4806</v>
      </c>
      <c r="O15" s="98"/>
      <c r="P15" s="98"/>
      <c r="Q15" s="102" t="e">
        <f t="shared" si="5"/>
        <v>#REF!</v>
      </c>
    </row>
    <row r="16" spans="1:17" x14ac:dyDescent="0.25">
      <c r="E16" s="16" t="s">
        <v>71</v>
      </c>
      <c r="F16" s="16" t="s">
        <v>55</v>
      </c>
      <c r="G16" s="18">
        <v>6.4</v>
      </c>
      <c r="H16" s="18">
        <f t="shared" si="1"/>
        <v>0.14883720930232558</v>
      </c>
      <c r="I16" s="18">
        <f t="shared" si="2"/>
        <v>6.8465116279069766</v>
      </c>
      <c r="J16" s="17">
        <v>44440</v>
      </c>
      <c r="K16" s="83">
        <v>46</v>
      </c>
      <c r="L16" s="101">
        <f t="shared" si="3"/>
        <v>672</v>
      </c>
      <c r="M16" s="100" t="e">
        <f t="shared" si="0"/>
        <v>#REF!</v>
      </c>
      <c r="N16" s="97">
        <f t="shared" si="4"/>
        <v>4600.855813953488</v>
      </c>
      <c r="O16" s="98"/>
      <c r="P16" s="98"/>
      <c r="Q16" s="102" t="e">
        <f t="shared" si="5"/>
        <v>#REF!</v>
      </c>
    </row>
    <row r="17" spans="5:17" x14ac:dyDescent="0.25">
      <c r="E17" s="16" t="s">
        <v>71</v>
      </c>
      <c r="F17" s="16" t="s">
        <v>55</v>
      </c>
      <c r="G17" s="18">
        <v>6.4</v>
      </c>
      <c r="H17" s="18">
        <f t="shared" si="1"/>
        <v>0.14883720930232558</v>
      </c>
      <c r="I17" s="18">
        <f t="shared" si="2"/>
        <v>6.8465116279069766</v>
      </c>
      <c r="J17" s="17">
        <v>44440</v>
      </c>
      <c r="K17" s="83">
        <v>46</v>
      </c>
      <c r="L17" s="101">
        <f t="shared" si="3"/>
        <v>480</v>
      </c>
      <c r="M17" s="100" t="e">
        <f t="shared" si="0"/>
        <v>#REF!</v>
      </c>
      <c r="N17" s="97">
        <f t="shared" si="4"/>
        <v>3286.3255813953488</v>
      </c>
      <c r="O17" s="98"/>
      <c r="P17" s="98"/>
      <c r="Q17" s="102" t="e">
        <f t="shared" si="5"/>
        <v>#REF!</v>
      </c>
    </row>
    <row r="18" spans="5:17" x14ac:dyDescent="0.25">
      <c r="E18" s="16" t="s">
        <v>70</v>
      </c>
      <c r="F18" s="16" t="s">
        <v>55</v>
      </c>
      <c r="G18" s="18">
        <v>6.2</v>
      </c>
      <c r="H18" s="18">
        <f t="shared" si="1"/>
        <v>0.14418604651162792</v>
      </c>
      <c r="I18" s="18">
        <f t="shared" si="2"/>
        <v>6.6325581395348845</v>
      </c>
      <c r="J18" s="17">
        <v>44440</v>
      </c>
      <c r="K18" s="83">
        <v>46</v>
      </c>
      <c r="L18" s="101">
        <f t="shared" si="3"/>
        <v>0</v>
      </c>
      <c r="M18" s="100" t="e">
        <f t="shared" si="0"/>
        <v>#REF!</v>
      </c>
      <c r="N18" s="97">
        <f t="shared" si="4"/>
        <v>0</v>
      </c>
      <c r="O18" s="98"/>
      <c r="P18" s="98"/>
      <c r="Q18" s="102" t="e">
        <f t="shared" si="5"/>
        <v>#REF!</v>
      </c>
    </row>
    <row r="19" spans="5:17" x14ac:dyDescent="0.25">
      <c r="E19" s="16" t="s">
        <v>73</v>
      </c>
      <c r="F19" s="16" t="s">
        <v>55</v>
      </c>
      <c r="G19" s="18">
        <v>6</v>
      </c>
      <c r="H19" s="18">
        <f t="shared" si="1"/>
        <v>0.13953488372093023</v>
      </c>
      <c r="I19" s="18">
        <f t="shared" si="2"/>
        <v>6.4186046511627906</v>
      </c>
      <c r="J19" s="17">
        <v>44441</v>
      </c>
      <c r="K19" s="83">
        <v>46</v>
      </c>
      <c r="L19" s="101">
        <f t="shared" si="3"/>
        <v>240</v>
      </c>
      <c r="M19" s="100" t="e">
        <f t="shared" si="0"/>
        <v>#REF!</v>
      </c>
      <c r="N19" s="97">
        <f t="shared" si="4"/>
        <v>1540.4651162790697</v>
      </c>
      <c r="O19" s="98"/>
      <c r="P19" s="98"/>
      <c r="Q19" s="102" t="e">
        <f t="shared" si="5"/>
        <v>#REF!</v>
      </c>
    </row>
    <row r="20" spans="5:17" x14ac:dyDescent="0.25">
      <c r="E20" s="16" t="s">
        <v>73</v>
      </c>
      <c r="F20" s="16" t="s">
        <v>55</v>
      </c>
      <c r="G20" s="18">
        <v>6</v>
      </c>
      <c r="H20" s="18">
        <f t="shared" si="1"/>
        <v>0.13953488372093023</v>
      </c>
      <c r="I20" s="18">
        <f t="shared" si="2"/>
        <v>6.4186046511627906</v>
      </c>
      <c r="J20" s="17">
        <v>44441</v>
      </c>
      <c r="K20" s="83">
        <v>46</v>
      </c>
      <c r="L20" s="101">
        <f t="shared" si="3"/>
        <v>480</v>
      </c>
      <c r="M20" s="100" t="e">
        <f t="shared" si="0"/>
        <v>#REF!</v>
      </c>
      <c r="N20" s="97">
        <f t="shared" si="4"/>
        <v>3080.9302325581393</v>
      </c>
      <c r="O20" s="98"/>
      <c r="P20" s="98"/>
      <c r="Q20" s="102" t="e">
        <f t="shared" si="5"/>
        <v>#REF!</v>
      </c>
    </row>
    <row r="21" spans="5:17" x14ac:dyDescent="0.25">
      <c r="E21" s="16" t="s">
        <v>73</v>
      </c>
      <c r="F21" s="16" t="s">
        <v>55</v>
      </c>
      <c r="G21" s="18">
        <v>5.8</v>
      </c>
      <c r="H21" s="18">
        <f t="shared" si="1"/>
        <v>0.13488372093023254</v>
      </c>
      <c r="I21" s="18">
        <f t="shared" si="2"/>
        <v>5.7999999999999989</v>
      </c>
      <c r="J21" s="17">
        <v>44441</v>
      </c>
      <c r="K21" s="83">
        <v>43</v>
      </c>
      <c r="L21" s="101">
        <f t="shared" si="3"/>
        <v>950</v>
      </c>
      <c r="M21" s="100" t="e">
        <f t="shared" si="0"/>
        <v>#REF!</v>
      </c>
      <c r="N21" s="97">
        <f t="shared" si="4"/>
        <v>5509.9999999999991</v>
      </c>
      <c r="O21" s="98"/>
      <c r="P21" s="98"/>
      <c r="Q21" s="102" t="e">
        <f t="shared" si="5"/>
        <v>#REF!</v>
      </c>
    </row>
    <row r="22" spans="5:17" x14ac:dyDescent="0.25">
      <c r="E22" s="16" t="s">
        <v>74</v>
      </c>
      <c r="F22" s="16" t="s">
        <v>55</v>
      </c>
      <c r="G22" s="18">
        <v>6</v>
      </c>
      <c r="H22" s="18">
        <f t="shared" si="1"/>
        <v>0.13953488372093023</v>
      </c>
      <c r="I22" s="18">
        <f t="shared" si="2"/>
        <v>6.4186046511627906</v>
      </c>
      <c r="J22" s="17">
        <v>44441</v>
      </c>
      <c r="K22" s="83">
        <v>46</v>
      </c>
      <c r="L22" s="101">
        <f t="shared" si="3"/>
        <v>48</v>
      </c>
      <c r="M22" s="100" t="e">
        <f t="shared" si="0"/>
        <v>#REF!</v>
      </c>
      <c r="N22" s="97">
        <f t="shared" si="4"/>
        <v>308.09302325581393</v>
      </c>
      <c r="O22" s="98"/>
      <c r="P22" s="98"/>
      <c r="Q22" s="102" t="e">
        <f t="shared" si="5"/>
        <v>#REF!</v>
      </c>
    </row>
    <row r="23" spans="5:17" x14ac:dyDescent="0.25">
      <c r="E23" s="19" t="s">
        <v>70</v>
      </c>
      <c r="F23" s="19" t="s">
        <v>56</v>
      </c>
      <c r="G23" s="21">
        <v>6</v>
      </c>
      <c r="H23" s="21">
        <f t="shared" si="1"/>
        <v>0.13953488372093023</v>
      </c>
      <c r="I23" s="21">
        <f t="shared" si="2"/>
        <v>6</v>
      </c>
      <c r="J23" s="20">
        <v>44440</v>
      </c>
      <c r="K23" s="84">
        <v>43</v>
      </c>
      <c r="L23" s="101">
        <f t="shared" si="3"/>
        <v>799</v>
      </c>
      <c r="M23" s="100" t="e">
        <f t="shared" si="0"/>
        <v>#REF!</v>
      </c>
      <c r="N23" s="97">
        <f t="shared" si="4"/>
        <v>4794</v>
      </c>
      <c r="O23" s="98"/>
      <c r="P23" s="98"/>
      <c r="Q23" s="102" t="e">
        <f t="shared" si="5"/>
        <v>#REF!</v>
      </c>
    </row>
    <row r="24" spans="5:17" x14ac:dyDescent="0.25">
      <c r="E24" s="19" t="s">
        <v>73</v>
      </c>
      <c r="F24" s="19" t="s">
        <v>56</v>
      </c>
      <c r="G24" s="21">
        <v>6</v>
      </c>
      <c r="H24" s="21">
        <f t="shared" si="1"/>
        <v>0.13953488372093023</v>
      </c>
      <c r="I24" s="21">
        <f t="shared" si="2"/>
        <v>6.4186046511627906</v>
      </c>
      <c r="J24" s="20">
        <v>44441</v>
      </c>
      <c r="K24" s="84">
        <v>46</v>
      </c>
      <c r="L24" s="101">
        <f t="shared" si="3"/>
        <v>480</v>
      </c>
      <c r="M24" s="100" t="e">
        <f t="shared" si="0"/>
        <v>#REF!</v>
      </c>
      <c r="N24" s="97">
        <f t="shared" si="4"/>
        <v>3080.9302325581393</v>
      </c>
      <c r="O24" s="98"/>
      <c r="P24" s="98"/>
      <c r="Q24" s="102" t="e">
        <f t="shared" si="5"/>
        <v>#REF!</v>
      </c>
    </row>
    <row r="25" spans="5:17" x14ac:dyDescent="0.25">
      <c r="E25" s="25" t="s">
        <v>70</v>
      </c>
      <c r="F25" s="25" t="s">
        <v>58</v>
      </c>
      <c r="G25" s="27">
        <v>6</v>
      </c>
      <c r="H25" s="27">
        <f t="shared" si="1"/>
        <v>0.13953488372093023</v>
      </c>
      <c r="I25" s="27">
        <f t="shared" si="2"/>
        <v>6</v>
      </c>
      <c r="J25" s="26">
        <v>44440</v>
      </c>
      <c r="K25" s="85">
        <v>43</v>
      </c>
      <c r="L25" s="101">
        <f t="shared" si="3"/>
        <v>510</v>
      </c>
      <c r="M25" s="100" t="e">
        <f t="shared" si="0"/>
        <v>#REF!</v>
      </c>
      <c r="N25" s="97">
        <f t="shared" si="4"/>
        <v>3060</v>
      </c>
      <c r="O25" s="98"/>
      <c r="P25" s="98"/>
      <c r="Q25" s="102" t="e">
        <f t="shared" si="5"/>
        <v>#REF!</v>
      </c>
    </row>
    <row r="26" spans="5:17" x14ac:dyDescent="0.25">
      <c r="E26" s="22" t="s">
        <v>70</v>
      </c>
      <c r="F26" s="22" t="s">
        <v>57</v>
      </c>
      <c r="G26" s="24">
        <v>6</v>
      </c>
      <c r="H26" s="24">
        <f t="shared" si="1"/>
        <v>0.13953488372093023</v>
      </c>
      <c r="I26" s="24">
        <f t="shared" si="2"/>
        <v>6</v>
      </c>
      <c r="J26" s="23">
        <v>44440</v>
      </c>
      <c r="K26" s="86">
        <v>43</v>
      </c>
      <c r="L26" s="101">
        <f t="shared" si="3"/>
        <v>130</v>
      </c>
      <c r="M26" s="100" t="e">
        <f t="shared" si="0"/>
        <v>#REF!</v>
      </c>
      <c r="N26" s="97">
        <f t="shared" si="4"/>
        <v>780</v>
      </c>
      <c r="O26" s="98"/>
      <c r="P26" s="98"/>
      <c r="Q26" s="102" t="e">
        <f t="shared" si="5"/>
        <v>#REF!</v>
      </c>
    </row>
    <row r="27" spans="5:17" x14ac:dyDescent="0.25">
      <c r="E27" s="37" t="s">
        <v>72</v>
      </c>
      <c r="F27" s="37" t="s">
        <v>62</v>
      </c>
      <c r="G27" s="39">
        <v>6.2</v>
      </c>
      <c r="H27" s="39">
        <f t="shared" si="1"/>
        <v>0.14418604651162792</v>
      </c>
      <c r="I27" s="39">
        <f t="shared" si="2"/>
        <v>6.6325581395348845</v>
      </c>
      <c r="J27" s="38">
        <v>44440</v>
      </c>
      <c r="K27" s="87">
        <v>46</v>
      </c>
      <c r="L27" s="101">
        <f t="shared" si="3"/>
        <v>192</v>
      </c>
      <c r="M27" s="100" t="e">
        <f t="shared" si="0"/>
        <v>#REF!</v>
      </c>
      <c r="N27" s="97">
        <f t="shared" si="4"/>
        <v>1273.4511627906977</v>
      </c>
      <c r="O27" s="98"/>
      <c r="P27" s="98"/>
      <c r="Q27" s="102" t="e">
        <f t="shared" si="5"/>
        <v>#REF!</v>
      </c>
    </row>
    <row r="28" spans="5:17" x14ac:dyDescent="0.25">
      <c r="E28" s="37" t="s">
        <v>73</v>
      </c>
      <c r="F28" s="37" t="s">
        <v>62</v>
      </c>
      <c r="G28" s="39">
        <v>5.8</v>
      </c>
      <c r="H28" s="39">
        <f t="shared" si="1"/>
        <v>0.13488372093023254</v>
      </c>
      <c r="I28" s="39">
        <f t="shared" si="2"/>
        <v>5.7999999999999989</v>
      </c>
      <c r="J28" s="38">
        <v>44441</v>
      </c>
      <c r="K28" s="87">
        <v>43</v>
      </c>
      <c r="L28" s="101">
        <f t="shared" si="3"/>
        <v>502</v>
      </c>
      <c r="M28" s="100" t="e">
        <f t="shared" si="0"/>
        <v>#REF!</v>
      </c>
      <c r="N28" s="97">
        <f t="shared" si="4"/>
        <v>2911.5999999999995</v>
      </c>
      <c r="O28" s="98"/>
      <c r="P28" s="98"/>
      <c r="Q28" s="102" t="e">
        <f t="shared" si="5"/>
        <v>#REF!</v>
      </c>
    </row>
    <row r="29" spans="5:17" x14ac:dyDescent="0.25">
      <c r="E29" s="40" t="s">
        <v>70</v>
      </c>
      <c r="F29" s="40" t="s">
        <v>63</v>
      </c>
      <c r="G29" s="42">
        <v>6.3</v>
      </c>
      <c r="H29" s="42">
        <f t="shared" si="1"/>
        <v>0.14651162790697675</v>
      </c>
      <c r="I29" s="42">
        <f t="shared" si="2"/>
        <v>6.7395348837209301</v>
      </c>
      <c r="J29" s="41">
        <v>44440</v>
      </c>
      <c r="K29" s="88">
        <v>46</v>
      </c>
      <c r="L29" s="101">
        <f t="shared" si="3"/>
        <v>480</v>
      </c>
      <c r="M29" s="100" t="e">
        <f t="shared" si="0"/>
        <v>#REF!</v>
      </c>
      <c r="N29" s="97">
        <f t="shared" si="4"/>
        <v>3234.9767441860463</v>
      </c>
      <c r="O29" s="98"/>
      <c r="P29" s="98"/>
      <c r="Q29" s="102" t="e">
        <f t="shared" si="5"/>
        <v>#REF!</v>
      </c>
    </row>
    <row r="30" spans="5:17" x14ac:dyDescent="0.25">
      <c r="E30" s="52" t="s">
        <v>73</v>
      </c>
      <c r="F30" s="52" t="s">
        <v>68</v>
      </c>
      <c r="G30" s="54">
        <v>6</v>
      </c>
      <c r="H30" s="54">
        <f t="shared" si="1"/>
        <v>0.13953488372093023</v>
      </c>
      <c r="I30" s="54">
        <f t="shared" si="2"/>
        <v>6.4186046511627906</v>
      </c>
      <c r="J30" s="53">
        <v>44441</v>
      </c>
      <c r="K30" s="89">
        <v>46</v>
      </c>
      <c r="L30" s="101">
        <f t="shared" si="3"/>
        <v>624</v>
      </c>
      <c r="M30" s="100" t="e">
        <f t="shared" si="0"/>
        <v>#REF!</v>
      </c>
      <c r="N30" s="97">
        <f t="shared" si="4"/>
        <v>4005.2093023255811</v>
      </c>
      <c r="O30" s="98"/>
      <c r="P30" s="98"/>
      <c r="Q30" s="102" t="e">
        <f t="shared" si="5"/>
        <v>#REF!</v>
      </c>
    </row>
    <row r="31" spans="5:17" x14ac:dyDescent="0.25">
      <c r="E31" s="43" t="s">
        <v>70</v>
      </c>
      <c r="F31" s="43" t="s">
        <v>64</v>
      </c>
      <c r="G31" s="45">
        <v>6.3</v>
      </c>
      <c r="H31" s="45">
        <f t="shared" si="1"/>
        <v>0.14651162790697675</v>
      </c>
      <c r="I31" s="45">
        <f t="shared" si="2"/>
        <v>6.7395348837209301</v>
      </c>
      <c r="J31" s="44">
        <v>44440</v>
      </c>
      <c r="K31" s="90">
        <v>46</v>
      </c>
      <c r="L31" s="101">
        <f t="shared" si="3"/>
        <v>144</v>
      </c>
      <c r="M31" s="100" t="e">
        <f t="shared" si="0"/>
        <v>#REF!</v>
      </c>
      <c r="N31" s="97">
        <f t="shared" si="4"/>
        <v>970.49302325581391</v>
      </c>
      <c r="O31" s="98"/>
      <c r="P31" s="98"/>
      <c r="Q31" s="102" t="e">
        <f t="shared" si="5"/>
        <v>#REF!</v>
      </c>
    </row>
    <row r="32" spans="5:17" x14ac:dyDescent="0.25">
      <c r="E32" s="34" t="s">
        <v>72</v>
      </c>
      <c r="F32" s="34" t="s">
        <v>61</v>
      </c>
      <c r="G32" s="36">
        <v>6.2</v>
      </c>
      <c r="H32" s="36">
        <f t="shared" si="1"/>
        <v>0.14418604651162792</v>
      </c>
      <c r="I32" s="36">
        <f t="shared" si="2"/>
        <v>6.6325581395348845</v>
      </c>
      <c r="J32" s="35">
        <v>44440</v>
      </c>
      <c r="K32" s="91">
        <v>46</v>
      </c>
      <c r="L32" s="101">
        <f t="shared" si="3"/>
        <v>336</v>
      </c>
      <c r="M32" s="100" t="e">
        <f t="shared" si="0"/>
        <v>#REF!</v>
      </c>
      <c r="N32" s="97">
        <f t="shared" si="4"/>
        <v>2228.539534883721</v>
      </c>
      <c r="O32" s="98"/>
      <c r="P32" s="98"/>
      <c r="Q32" s="102" t="e">
        <f t="shared" si="5"/>
        <v>#REF!</v>
      </c>
    </row>
    <row r="33" spans="1:17" x14ac:dyDescent="0.25">
      <c r="E33" s="34" t="s">
        <v>70</v>
      </c>
      <c r="F33" s="34" t="s">
        <v>61</v>
      </c>
      <c r="G33" s="36">
        <v>6.2</v>
      </c>
      <c r="H33" s="36">
        <f t="shared" si="1"/>
        <v>0.14418604651162792</v>
      </c>
      <c r="I33" s="36">
        <f t="shared" si="2"/>
        <v>6.6325581395348845</v>
      </c>
      <c r="J33" s="35">
        <v>44440</v>
      </c>
      <c r="K33" s="91">
        <v>46</v>
      </c>
      <c r="L33" s="101">
        <f t="shared" si="3"/>
        <v>960</v>
      </c>
      <c r="M33" s="100" t="e">
        <f t="shared" si="0"/>
        <v>#REF!</v>
      </c>
      <c r="N33" s="97">
        <f t="shared" si="4"/>
        <v>6367.2558139534895</v>
      </c>
      <c r="O33" s="98"/>
      <c r="P33" s="98"/>
      <c r="Q33" s="102" t="e">
        <f t="shared" si="5"/>
        <v>#REF!</v>
      </c>
    </row>
    <row r="34" spans="1:17" x14ac:dyDescent="0.25">
      <c r="E34" s="49" t="s">
        <v>73</v>
      </c>
      <c r="F34" s="49" t="s">
        <v>67</v>
      </c>
      <c r="G34" s="51">
        <v>6</v>
      </c>
      <c r="H34" s="51">
        <f t="shared" si="1"/>
        <v>0.13953488372093023</v>
      </c>
      <c r="I34" s="51">
        <f t="shared" si="2"/>
        <v>6.4186046511627906</v>
      </c>
      <c r="J34" s="50">
        <v>44441</v>
      </c>
      <c r="K34" s="92">
        <v>46</v>
      </c>
      <c r="L34" s="101">
        <f t="shared" si="3"/>
        <v>1584</v>
      </c>
      <c r="M34" s="100" t="e">
        <f t="shared" si="0"/>
        <v>#REF!</v>
      </c>
      <c r="N34" s="97">
        <f t="shared" si="4"/>
        <v>10167.069767441861</v>
      </c>
      <c r="O34" s="98"/>
      <c r="P34" s="98"/>
      <c r="Q34" s="97" t="e">
        <f t="shared" si="5"/>
        <v>#REF!</v>
      </c>
    </row>
    <row r="35" spans="1:17" x14ac:dyDescent="0.25">
      <c r="E35" s="49" t="s">
        <v>73</v>
      </c>
      <c r="F35" s="49" t="s">
        <v>67</v>
      </c>
      <c r="G35" s="51">
        <v>6</v>
      </c>
      <c r="H35" s="51">
        <f t="shared" si="1"/>
        <v>0.13953488372093023</v>
      </c>
      <c r="I35" s="51">
        <f t="shared" si="2"/>
        <v>6.4186046511627906</v>
      </c>
      <c r="J35" s="50">
        <v>44441</v>
      </c>
      <c r="K35" s="92">
        <v>46</v>
      </c>
      <c r="L35" s="101">
        <f t="shared" si="3"/>
        <v>528</v>
      </c>
      <c r="M35" s="100" t="e">
        <f t="shared" si="0"/>
        <v>#REF!</v>
      </c>
      <c r="N35" s="97">
        <f t="shared" si="4"/>
        <v>3389.0232558139533</v>
      </c>
      <c r="O35" s="98"/>
      <c r="P35" s="98"/>
      <c r="Q35" s="97" t="e">
        <f t="shared" si="5"/>
        <v>#REF!</v>
      </c>
    </row>
    <row r="36" spans="1:17" x14ac:dyDescent="0.25">
      <c r="E36" s="49" t="s">
        <v>73</v>
      </c>
      <c r="F36" s="49" t="s">
        <v>67</v>
      </c>
      <c r="G36" s="51">
        <v>6</v>
      </c>
      <c r="H36" s="51">
        <f t="shared" si="1"/>
        <v>0.13953488372093023</v>
      </c>
      <c r="I36" s="51">
        <f t="shared" si="2"/>
        <v>6.4186046511627906</v>
      </c>
      <c r="J36" s="50">
        <v>44441</v>
      </c>
      <c r="K36" s="92">
        <v>46</v>
      </c>
      <c r="L36" s="101">
        <f t="shared" si="3"/>
        <v>192</v>
      </c>
      <c r="M36" s="100" t="e">
        <f t="shared" si="0"/>
        <v>#REF!</v>
      </c>
      <c r="N36" s="97">
        <f t="shared" si="4"/>
        <v>1232.3720930232557</v>
      </c>
      <c r="O36" s="98"/>
      <c r="P36" s="98"/>
      <c r="Q36" s="97" t="e">
        <f t="shared" si="5"/>
        <v>#REF!</v>
      </c>
    </row>
    <row r="37" spans="1:17" x14ac:dyDescent="0.25">
      <c r="E37" s="49" t="s">
        <v>73</v>
      </c>
      <c r="F37" s="49" t="s">
        <v>67</v>
      </c>
      <c r="G37" s="51">
        <v>6</v>
      </c>
      <c r="H37" s="51">
        <f t="shared" si="1"/>
        <v>0.13953488372093023</v>
      </c>
      <c r="I37" s="51">
        <f t="shared" si="2"/>
        <v>6.4186046511627906</v>
      </c>
      <c r="J37" s="50">
        <v>44441</v>
      </c>
      <c r="K37" s="92">
        <v>46</v>
      </c>
      <c r="L37" s="101">
        <f t="shared" si="3"/>
        <v>528</v>
      </c>
      <c r="M37" s="100" t="e">
        <f t="shared" si="0"/>
        <v>#REF!</v>
      </c>
      <c r="N37" s="97">
        <f t="shared" si="4"/>
        <v>3389.0232558139533</v>
      </c>
      <c r="O37" s="98"/>
      <c r="P37" s="98"/>
      <c r="Q37" s="97" t="e">
        <f t="shared" si="5"/>
        <v>#REF!</v>
      </c>
    </row>
    <row r="38" spans="1:17" x14ac:dyDescent="0.25">
      <c r="E38" s="49" t="s">
        <v>73</v>
      </c>
      <c r="F38" s="49" t="s">
        <v>67</v>
      </c>
      <c r="G38" s="51">
        <v>5.8</v>
      </c>
      <c r="H38" s="51">
        <f t="shared" si="1"/>
        <v>0.13488372093023254</v>
      </c>
      <c r="I38" s="51">
        <f t="shared" si="2"/>
        <v>5.7999999999999989</v>
      </c>
      <c r="J38" s="50">
        <v>44441</v>
      </c>
      <c r="K38" s="92">
        <v>43</v>
      </c>
      <c r="L38" s="101">
        <f t="shared" si="3"/>
        <v>387</v>
      </c>
      <c r="M38" s="100" t="e">
        <f t="shared" si="0"/>
        <v>#REF!</v>
      </c>
      <c r="N38" s="97">
        <f t="shared" si="4"/>
        <v>2244.5999999999995</v>
      </c>
      <c r="O38" s="98"/>
      <c r="P38" s="98"/>
      <c r="Q38" s="97" t="e">
        <f t="shared" si="5"/>
        <v>#REF!</v>
      </c>
    </row>
    <row r="39" spans="1:17" x14ac:dyDescent="0.25">
      <c r="E39" s="49" t="s">
        <v>73</v>
      </c>
      <c r="F39" s="49" t="s">
        <v>67</v>
      </c>
      <c r="G39" s="51">
        <v>5.8</v>
      </c>
      <c r="H39" s="51">
        <f t="shared" si="1"/>
        <v>0.13488372093023254</v>
      </c>
      <c r="I39" s="51">
        <f t="shared" si="2"/>
        <v>5.7999999999999989</v>
      </c>
      <c r="J39" s="50">
        <v>44441</v>
      </c>
      <c r="K39" s="92">
        <v>43</v>
      </c>
      <c r="L39" s="101">
        <f t="shared" si="3"/>
        <v>0</v>
      </c>
      <c r="M39" s="100" t="e">
        <f t="shared" si="0"/>
        <v>#REF!</v>
      </c>
      <c r="N39" s="97">
        <f t="shared" si="4"/>
        <v>0</v>
      </c>
      <c r="O39" s="98"/>
      <c r="P39" s="98"/>
      <c r="Q39" s="97" t="e">
        <f t="shared" si="5"/>
        <v>#REF!</v>
      </c>
    </row>
    <row r="40" spans="1:17" x14ac:dyDescent="0.25">
      <c r="E40" s="49" t="s">
        <v>73</v>
      </c>
      <c r="F40" s="49" t="s">
        <v>67</v>
      </c>
      <c r="G40" s="51">
        <v>5.8</v>
      </c>
      <c r="H40" s="51">
        <f t="shared" si="1"/>
        <v>0.13488372093023254</v>
      </c>
      <c r="I40" s="51">
        <f t="shared" si="2"/>
        <v>5.7999999999999989</v>
      </c>
      <c r="J40" s="50">
        <v>44441</v>
      </c>
      <c r="K40" s="92">
        <v>43</v>
      </c>
      <c r="L40" s="101">
        <f t="shared" si="3"/>
        <v>49</v>
      </c>
      <c r="M40" s="100" t="e">
        <f t="shared" si="0"/>
        <v>#REF!</v>
      </c>
      <c r="N40" s="97">
        <f t="shared" si="4"/>
        <v>284.19999999999993</v>
      </c>
      <c r="O40" s="98"/>
      <c r="P40" s="98"/>
      <c r="Q40" s="97" t="e">
        <f t="shared" si="5"/>
        <v>#REF!</v>
      </c>
    </row>
    <row r="41" spans="1:17" x14ac:dyDescent="0.25">
      <c r="E41" s="49" t="s">
        <v>70</v>
      </c>
      <c r="F41" s="49" t="s">
        <v>67</v>
      </c>
      <c r="G41" s="51">
        <v>5.5</v>
      </c>
      <c r="H41" s="51">
        <f t="shared" si="1"/>
        <v>0.12790697674418605</v>
      </c>
      <c r="I41" s="51">
        <f t="shared" si="2"/>
        <v>5.5</v>
      </c>
      <c r="J41" s="50">
        <v>44442</v>
      </c>
      <c r="K41" s="92">
        <v>43</v>
      </c>
      <c r="L41" s="101">
        <f t="shared" si="3"/>
        <v>107</v>
      </c>
      <c r="M41" s="100" t="e">
        <f t="shared" si="0"/>
        <v>#REF!</v>
      </c>
      <c r="N41" s="97">
        <f t="shared" si="4"/>
        <v>588.5</v>
      </c>
      <c r="O41" s="98"/>
      <c r="P41" s="98"/>
      <c r="Q41" s="97" t="e">
        <f t="shared" si="5"/>
        <v>#REF!</v>
      </c>
    </row>
    <row r="42" spans="1:17" x14ac:dyDescent="0.25">
      <c r="E42" s="49" t="s">
        <v>70</v>
      </c>
      <c r="F42" s="49" t="s">
        <v>67</v>
      </c>
      <c r="G42" s="51">
        <v>5.8</v>
      </c>
      <c r="H42" s="51">
        <f t="shared" si="1"/>
        <v>0.13488372093023254</v>
      </c>
      <c r="I42" s="51">
        <f t="shared" si="2"/>
        <v>6.2046511627906966</v>
      </c>
      <c r="J42" s="50">
        <v>44442</v>
      </c>
      <c r="K42" s="92">
        <v>46</v>
      </c>
      <c r="L42" s="101">
        <f t="shared" si="3"/>
        <v>48</v>
      </c>
      <c r="M42" s="100" t="e">
        <f t="shared" si="0"/>
        <v>#REF!</v>
      </c>
      <c r="N42" s="97">
        <f t="shared" si="4"/>
        <v>297.82325581395344</v>
      </c>
      <c r="O42" s="98"/>
      <c r="P42" s="98"/>
      <c r="Q42" s="97" t="e">
        <f t="shared" si="5"/>
        <v>#REF!</v>
      </c>
    </row>
    <row r="43" spans="1:17" x14ac:dyDescent="0.25">
      <c r="E43" s="49" t="s">
        <v>72</v>
      </c>
      <c r="F43" s="49" t="s">
        <v>67</v>
      </c>
      <c r="G43" s="51">
        <v>5.8</v>
      </c>
      <c r="H43" s="51">
        <f t="shared" si="1"/>
        <v>0.13488372093023254</v>
      </c>
      <c r="I43" s="51">
        <f t="shared" si="2"/>
        <v>6.2046511627906966</v>
      </c>
      <c r="J43" s="50">
        <v>44442</v>
      </c>
      <c r="K43" s="92">
        <v>46</v>
      </c>
      <c r="L43" s="101">
        <f t="shared" si="3"/>
        <v>48</v>
      </c>
      <c r="M43" s="100" t="e">
        <f t="shared" si="0"/>
        <v>#REF!</v>
      </c>
      <c r="N43" s="97">
        <f t="shared" si="4"/>
        <v>297.82325581395344</v>
      </c>
      <c r="O43" s="98"/>
      <c r="P43" s="98"/>
      <c r="Q43" s="97" t="e">
        <f t="shared" si="5"/>
        <v>#REF!</v>
      </c>
    </row>
    <row r="44" spans="1:17" x14ac:dyDescent="0.25">
      <c r="M44" s="98"/>
      <c r="N44" s="98"/>
      <c r="O44" s="98"/>
      <c r="P44" s="98"/>
      <c r="Q44" s="97" t="e">
        <f>SUM(Q2:Q43)</f>
        <v>#REF!</v>
      </c>
    </row>
    <row r="45" spans="1:17" x14ac:dyDescent="0.25">
      <c r="M45" s="98"/>
      <c r="N45" s="98"/>
      <c r="O45" s="98"/>
      <c r="P45" s="98"/>
      <c r="Q45" s="99" t="e">
        <f>+#REF!+#REF!+#REF!+#REF!+#REF!+#REF!+#REF!+#REF!+#REF!+#REF!+#REF!+#REF!+#REF!+#REF!</f>
        <v>#REF!</v>
      </c>
    </row>
    <row r="46" spans="1:17" x14ac:dyDescent="0.25">
      <c r="I46" s="300" t="s">
        <v>76</v>
      </c>
      <c r="J46" s="301"/>
      <c r="M46" s="98"/>
      <c r="N46" s="96"/>
      <c r="O46" s="98"/>
      <c r="P46" s="98"/>
      <c r="Q46" s="99"/>
    </row>
    <row r="47" spans="1:17" x14ac:dyDescent="0.25">
      <c r="A47" s="2" t="s">
        <v>24</v>
      </c>
      <c r="B47" s="2" t="s">
        <v>25</v>
      </c>
      <c r="C47" s="2" t="s">
        <v>1</v>
      </c>
      <c r="D47" s="2" t="s">
        <v>2</v>
      </c>
      <c r="E47" s="2" t="s">
        <v>3</v>
      </c>
      <c r="F47" s="2" t="s">
        <v>4</v>
      </c>
      <c r="G47" s="8" t="s">
        <v>5</v>
      </c>
      <c r="H47" s="2" t="s">
        <v>6</v>
      </c>
      <c r="I47" s="2" t="s">
        <v>7</v>
      </c>
      <c r="J47" s="2" t="s">
        <v>8</v>
      </c>
      <c r="K47" s="2" t="s">
        <v>13</v>
      </c>
      <c r="L47" s="2" t="s">
        <v>130</v>
      </c>
      <c r="M47" s="2" t="s">
        <v>11</v>
      </c>
      <c r="N47" s="2" t="s">
        <v>14</v>
      </c>
      <c r="O47" s="2" t="s">
        <v>18</v>
      </c>
      <c r="P47" s="2" t="s">
        <v>19</v>
      </c>
      <c r="Q47" s="2" t="s">
        <v>20</v>
      </c>
    </row>
    <row r="48" spans="1:17" s="61" customFormat="1" ht="11.25" x14ac:dyDescent="0.2">
      <c r="A48" s="46">
        <v>1440</v>
      </c>
      <c r="B48" s="46" t="s">
        <v>41</v>
      </c>
      <c r="C48" s="47">
        <v>44440</v>
      </c>
      <c r="D48" s="46" t="s">
        <v>65</v>
      </c>
      <c r="E48" s="46" t="s">
        <v>70</v>
      </c>
      <c r="F48" s="46" t="s">
        <v>75</v>
      </c>
      <c r="G48" s="48">
        <v>6.5</v>
      </c>
      <c r="H48" s="48">
        <f t="shared" ref="H48:H89" si="6">+G48*A48</f>
        <v>9360</v>
      </c>
      <c r="I48" s="48"/>
      <c r="J48" s="48">
        <v>-71.25</v>
      </c>
      <c r="K48" s="48">
        <v>-54.2</v>
      </c>
      <c r="L48" s="48">
        <v>-48.5</v>
      </c>
      <c r="M48" s="48" t="e">
        <f>-'wk 36'!#REF!</f>
        <v>#REF!</v>
      </c>
      <c r="N48" s="48" t="e">
        <f t="shared" ref="N48:N89" si="7">SUM(H48:M48)</f>
        <v>#REF!</v>
      </c>
      <c r="O48" s="46" t="s">
        <v>78</v>
      </c>
      <c r="P48" s="46" t="s">
        <v>81</v>
      </c>
      <c r="Q48" s="46" t="s">
        <v>86</v>
      </c>
    </row>
    <row r="49" spans="1:17" s="61" customFormat="1" ht="11.25" x14ac:dyDescent="0.2">
      <c r="A49" s="55">
        <v>192</v>
      </c>
      <c r="B49" s="55" t="s">
        <v>48</v>
      </c>
      <c r="C49" s="56">
        <v>44441</v>
      </c>
      <c r="D49" s="55" t="s">
        <v>69</v>
      </c>
      <c r="E49" s="55" t="s">
        <v>73</v>
      </c>
      <c r="F49" s="55" t="s">
        <v>75</v>
      </c>
      <c r="G49" s="57">
        <v>6</v>
      </c>
      <c r="H49" s="57">
        <f t="shared" si="6"/>
        <v>1152</v>
      </c>
      <c r="I49" s="57"/>
      <c r="J49" s="57">
        <v>-71.25</v>
      </c>
      <c r="K49" s="57">
        <v>-22.77</v>
      </c>
      <c r="L49" s="57"/>
      <c r="M49" s="57" t="e">
        <f>-'wk 36'!#REF!</f>
        <v>#REF!</v>
      </c>
      <c r="N49" s="57" t="e">
        <f t="shared" si="7"/>
        <v>#REF!</v>
      </c>
      <c r="O49" s="55" t="s">
        <v>80</v>
      </c>
      <c r="P49" s="55" t="s">
        <v>81</v>
      </c>
      <c r="Q49" s="55" t="s">
        <v>87</v>
      </c>
    </row>
    <row r="50" spans="1:17" s="61" customFormat="1" ht="11.25" x14ac:dyDescent="0.2">
      <c r="A50" s="55">
        <v>432</v>
      </c>
      <c r="B50" s="55" t="s">
        <v>48</v>
      </c>
      <c r="C50" s="56">
        <v>44441</v>
      </c>
      <c r="D50" s="55" t="s">
        <v>69</v>
      </c>
      <c r="E50" s="55" t="s">
        <v>73</v>
      </c>
      <c r="F50" s="55" t="s">
        <v>75</v>
      </c>
      <c r="G50" s="57">
        <v>6</v>
      </c>
      <c r="H50" s="57">
        <f t="shared" si="6"/>
        <v>2592</v>
      </c>
      <c r="I50" s="57"/>
      <c r="J50" s="57"/>
      <c r="K50" s="57"/>
      <c r="L50" s="57"/>
      <c r="M50" s="57" t="e">
        <f>-'wk 36'!#REF!</f>
        <v>#REF!</v>
      </c>
      <c r="N50" s="57" t="e">
        <f t="shared" si="7"/>
        <v>#REF!</v>
      </c>
      <c r="O50" s="55" t="s">
        <v>80</v>
      </c>
      <c r="P50" s="55" t="s">
        <v>81</v>
      </c>
      <c r="Q50" s="55" t="s">
        <v>86</v>
      </c>
    </row>
    <row r="51" spans="1:17" s="61" customFormat="1" ht="11.25" x14ac:dyDescent="0.2">
      <c r="A51" s="55">
        <v>200</v>
      </c>
      <c r="B51" s="55" t="s">
        <v>48</v>
      </c>
      <c r="C51" s="56">
        <v>44441</v>
      </c>
      <c r="D51" s="55" t="s">
        <v>69</v>
      </c>
      <c r="E51" s="55" t="s">
        <v>73</v>
      </c>
      <c r="F51" s="55" t="s">
        <v>75</v>
      </c>
      <c r="G51" s="57">
        <v>5.9</v>
      </c>
      <c r="H51" s="57">
        <f t="shared" si="6"/>
        <v>1180</v>
      </c>
      <c r="I51" s="57"/>
      <c r="J51" s="57"/>
      <c r="K51" s="57"/>
      <c r="L51" s="57"/>
      <c r="M51" s="57" t="e">
        <f>-'wk 36'!#REF!</f>
        <v>#REF!</v>
      </c>
      <c r="N51" s="57" t="e">
        <f t="shared" si="7"/>
        <v>#REF!</v>
      </c>
      <c r="O51" s="55" t="s">
        <v>77</v>
      </c>
      <c r="P51" s="55" t="s">
        <v>81</v>
      </c>
      <c r="Q51" s="55" t="s">
        <v>82</v>
      </c>
    </row>
    <row r="52" spans="1:17" s="61" customFormat="1" ht="11.25" x14ac:dyDescent="0.2">
      <c r="A52" s="31">
        <v>192</v>
      </c>
      <c r="B52" s="31" t="s">
        <v>34</v>
      </c>
      <c r="C52" s="32">
        <v>44440</v>
      </c>
      <c r="D52" s="31" t="s">
        <v>60</v>
      </c>
      <c r="E52" s="31" t="s">
        <v>71</v>
      </c>
      <c r="F52" s="31" t="s">
        <v>75</v>
      </c>
      <c r="G52" s="33">
        <v>6.2</v>
      </c>
      <c r="H52" s="33">
        <f t="shared" si="6"/>
        <v>1190.4000000000001</v>
      </c>
      <c r="I52" s="33">
        <v>-71.25</v>
      </c>
      <c r="J52" s="33"/>
      <c r="K52" s="33">
        <v>-25.87</v>
      </c>
      <c r="L52" s="33"/>
      <c r="M52" s="33" t="e">
        <f>-'wk 36'!#REF!</f>
        <v>#REF!</v>
      </c>
      <c r="N52" s="33" t="e">
        <f t="shared" si="7"/>
        <v>#REF!</v>
      </c>
      <c r="O52" s="31" t="s">
        <v>78</v>
      </c>
      <c r="P52" s="31" t="s">
        <v>81</v>
      </c>
      <c r="Q52" s="31" t="s">
        <v>84</v>
      </c>
    </row>
    <row r="53" spans="1:17" s="61" customFormat="1" ht="11.25" x14ac:dyDescent="0.2">
      <c r="A53" s="31">
        <v>240</v>
      </c>
      <c r="B53" s="31" t="s">
        <v>34</v>
      </c>
      <c r="C53" s="32">
        <v>44440</v>
      </c>
      <c r="D53" s="31" t="s">
        <v>60</v>
      </c>
      <c r="E53" s="31" t="s">
        <v>70</v>
      </c>
      <c r="F53" s="31" t="s">
        <v>75</v>
      </c>
      <c r="G53" s="33">
        <v>6.3</v>
      </c>
      <c r="H53" s="33">
        <f t="shared" si="6"/>
        <v>1512</v>
      </c>
      <c r="I53" s="33"/>
      <c r="J53" s="33"/>
      <c r="K53" s="33"/>
      <c r="L53" s="33"/>
      <c r="M53" s="33" t="e">
        <f>-'wk 36'!#REF!</f>
        <v>#REF!</v>
      </c>
      <c r="N53" s="33" t="e">
        <f t="shared" si="7"/>
        <v>#REF!</v>
      </c>
      <c r="O53" s="31" t="s">
        <v>79</v>
      </c>
      <c r="P53" s="31" t="s">
        <v>81</v>
      </c>
      <c r="Q53" s="31" t="s">
        <v>86</v>
      </c>
    </row>
    <row r="54" spans="1:17" s="61" customFormat="1" ht="11.25" x14ac:dyDescent="0.2">
      <c r="A54" s="28">
        <v>528</v>
      </c>
      <c r="B54" s="28" t="s">
        <v>32</v>
      </c>
      <c r="C54" s="29">
        <v>44440</v>
      </c>
      <c r="D54" s="28" t="s">
        <v>59</v>
      </c>
      <c r="E54" s="28" t="s">
        <v>71</v>
      </c>
      <c r="F54" s="28" t="s">
        <v>75</v>
      </c>
      <c r="G54" s="30">
        <v>6.5</v>
      </c>
      <c r="H54" s="30">
        <f t="shared" si="6"/>
        <v>3432</v>
      </c>
      <c r="I54" s="30">
        <v>-71.25</v>
      </c>
      <c r="J54" s="30"/>
      <c r="K54" s="30">
        <v>-159.38999999999999</v>
      </c>
      <c r="L54" s="30"/>
      <c r="M54" s="30" t="e">
        <f>-'wk 36'!#REF!</f>
        <v>#REF!</v>
      </c>
      <c r="N54" s="30" t="e">
        <f t="shared" si="7"/>
        <v>#REF!</v>
      </c>
      <c r="O54" s="28" t="s">
        <v>78</v>
      </c>
      <c r="P54" s="28" t="s">
        <v>81</v>
      </c>
      <c r="Q54" s="28" t="s">
        <v>83</v>
      </c>
    </row>
    <row r="55" spans="1:17" s="61" customFormat="1" ht="11.25" x14ac:dyDescent="0.2">
      <c r="A55" s="28">
        <v>1104</v>
      </c>
      <c r="B55" s="28" t="s">
        <v>32</v>
      </c>
      <c r="C55" s="29">
        <v>44440</v>
      </c>
      <c r="D55" s="28" t="s">
        <v>59</v>
      </c>
      <c r="E55" s="28" t="s">
        <v>71</v>
      </c>
      <c r="F55" s="28" t="s">
        <v>75</v>
      </c>
      <c r="G55" s="30">
        <v>6.5</v>
      </c>
      <c r="H55" s="30">
        <f t="shared" si="6"/>
        <v>7176</v>
      </c>
      <c r="I55" s="30"/>
      <c r="J55" s="30"/>
      <c r="K55" s="30"/>
      <c r="L55" s="30"/>
      <c r="M55" s="30" t="e">
        <f>-'wk 36'!#REF!</f>
        <v>#REF!</v>
      </c>
      <c r="N55" s="30" t="e">
        <f t="shared" si="7"/>
        <v>#REF!</v>
      </c>
      <c r="O55" s="28" t="s">
        <v>78</v>
      </c>
      <c r="P55" s="28" t="s">
        <v>81</v>
      </c>
      <c r="Q55" s="28" t="s">
        <v>84</v>
      </c>
    </row>
    <row r="56" spans="1:17" s="61" customFormat="1" ht="11.25" x14ac:dyDescent="0.2">
      <c r="A56" s="28">
        <v>1584</v>
      </c>
      <c r="B56" s="28" t="s">
        <v>32</v>
      </c>
      <c r="C56" s="29">
        <v>44441</v>
      </c>
      <c r="D56" s="28" t="s">
        <v>59</v>
      </c>
      <c r="E56" s="28" t="s">
        <v>72</v>
      </c>
      <c r="F56" s="28" t="s">
        <v>75</v>
      </c>
      <c r="G56" s="30">
        <v>6</v>
      </c>
      <c r="H56" s="30">
        <f t="shared" si="6"/>
        <v>9504</v>
      </c>
      <c r="I56" s="30">
        <v>-71.25</v>
      </c>
      <c r="J56" s="30"/>
      <c r="K56" s="30"/>
      <c r="L56" s="30"/>
      <c r="M56" s="30" t="e">
        <f>-'wk 36'!#REF!</f>
        <v>#REF!</v>
      </c>
      <c r="N56" s="30" t="e">
        <f t="shared" si="7"/>
        <v>#REF!</v>
      </c>
      <c r="O56" s="28" t="s">
        <v>78</v>
      </c>
      <c r="P56" s="28" t="s">
        <v>81</v>
      </c>
      <c r="Q56" s="28" t="s">
        <v>85</v>
      </c>
    </row>
    <row r="57" spans="1:17" s="61" customFormat="1" ht="11.25" x14ac:dyDescent="0.2">
      <c r="A57" s="28">
        <v>240</v>
      </c>
      <c r="B57" s="28" t="s">
        <v>32</v>
      </c>
      <c r="C57" s="29">
        <v>44441</v>
      </c>
      <c r="D57" s="28" t="s">
        <v>59</v>
      </c>
      <c r="E57" s="28" t="s">
        <v>73</v>
      </c>
      <c r="F57" s="28" t="s">
        <v>75</v>
      </c>
      <c r="G57" s="30">
        <v>6</v>
      </c>
      <c r="H57" s="30">
        <f t="shared" si="6"/>
        <v>1440</v>
      </c>
      <c r="I57" s="30"/>
      <c r="J57" s="30"/>
      <c r="K57" s="30"/>
      <c r="L57" s="30"/>
      <c r="M57" s="30" t="e">
        <f>-'wk 36'!#REF!</f>
        <v>#REF!</v>
      </c>
      <c r="N57" s="30" t="e">
        <f t="shared" si="7"/>
        <v>#REF!</v>
      </c>
      <c r="O57" s="28" t="s">
        <v>80</v>
      </c>
      <c r="P57" s="28" t="s">
        <v>81</v>
      </c>
      <c r="Q57" s="28" t="s">
        <v>87</v>
      </c>
    </row>
    <row r="58" spans="1:17" s="61" customFormat="1" ht="11.25" x14ac:dyDescent="0.2">
      <c r="A58" s="28">
        <v>240</v>
      </c>
      <c r="B58" s="28" t="s">
        <v>32</v>
      </c>
      <c r="C58" s="29">
        <v>44441</v>
      </c>
      <c r="D58" s="28" t="s">
        <v>59</v>
      </c>
      <c r="E58" s="28" t="s">
        <v>73</v>
      </c>
      <c r="F58" s="28" t="s">
        <v>75</v>
      </c>
      <c r="G58" s="30">
        <v>6</v>
      </c>
      <c r="H58" s="30">
        <f t="shared" si="6"/>
        <v>1440</v>
      </c>
      <c r="I58" s="30"/>
      <c r="J58" s="30"/>
      <c r="K58" s="30"/>
      <c r="L58" s="30"/>
      <c r="M58" s="30" t="e">
        <f>-'wk 36'!#REF!</f>
        <v>#REF!</v>
      </c>
      <c r="N58" s="30" t="e">
        <f t="shared" si="7"/>
        <v>#REF!</v>
      </c>
      <c r="O58" s="28" t="s">
        <v>80</v>
      </c>
      <c r="P58" s="28" t="s">
        <v>81</v>
      </c>
      <c r="Q58" s="28" t="s">
        <v>86</v>
      </c>
    </row>
    <row r="59" spans="1:17" s="61" customFormat="1" ht="11.25" x14ac:dyDescent="0.2">
      <c r="A59" s="16">
        <v>864</v>
      </c>
      <c r="B59" s="16" t="s">
        <v>42</v>
      </c>
      <c r="C59" s="17">
        <v>44441</v>
      </c>
      <c r="D59" s="16" t="s">
        <v>66</v>
      </c>
      <c r="E59" s="16" t="s">
        <v>72</v>
      </c>
      <c r="F59" s="16" t="s">
        <v>75</v>
      </c>
      <c r="G59" s="18">
        <v>6</v>
      </c>
      <c r="H59" s="18">
        <f t="shared" si="6"/>
        <v>5184</v>
      </c>
      <c r="I59" s="18">
        <v>-71.25</v>
      </c>
      <c r="J59" s="18"/>
      <c r="K59" s="18"/>
      <c r="L59" s="18"/>
      <c r="M59" s="18" t="e">
        <f>-'wk 36'!#REF!</f>
        <v>#REF!</v>
      </c>
      <c r="N59" s="18" t="e">
        <f t="shared" si="7"/>
        <v>#REF!</v>
      </c>
      <c r="O59" s="16" t="s">
        <v>80</v>
      </c>
      <c r="P59" s="16" t="s">
        <v>81</v>
      </c>
      <c r="Q59" s="16" t="s">
        <v>85</v>
      </c>
    </row>
    <row r="60" spans="1:17" s="61" customFormat="1" ht="11.25" x14ac:dyDescent="0.2">
      <c r="A60" s="16">
        <v>0</v>
      </c>
      <c r="B60" s="16" t="s">
        <v>27</v>
      </c>
      <c r="C60" s="17">
        <v>44440</v>
      </c>
      <c r="D60" s="16" t="s">
        <v>55</v>
      </c>
      <c r="E60" s="16" t="s">
        <v>70</v>
      </c>
      <c r="F60" s="16" t="s">
        <v>75</v>
      </c>
      <c r="G60" s="18">
        <v>6</v>
      </c>
      <c r="H60" s="18">
        <f t="shared" si="6"/>
        <v>0</v>
      </c>
      <c r="I60" s="18"/>
      <c r="J60" s="18">
        <v>-71.25</v>
      </c>
      <c r="K60" s="18"/>
      <c r="L60" s="18"/>
      <c r="M60" s="18" t="e">
        <f>-'wk 36'!#REF!</f>
        <v>#REF!</v>
      </c>
      <c r="N60" s="18" t="e">
        <f t="shared" si="7"/>
        <v>#REF!</v>
      </c>
      <c r="O60" s="16" t="s">
        <v>77</v>
      </c>
      <c r="P60" s="16" t="s">
        <v>81</v>
      </c>
      <c r="Q60" s="16" t="s">
        <v>82</v>
      </c>
    </row>
    <row r="61" spans="1:17" s="61" customFormat="1" ht="11.25" x14ac:dyDescent="0.2">
      <c r="A61" s="16">
        <v>801</v>
      </c>
      <c r="B61" s="16" t="s">
        <v>28</v>
      </c>
      <c r="C61" s="17">
        <v>44440</v>
      </c>
      <c r="D61" s="16" t="s">
        <v>55</v>
      </c>
      <c r="E61" s="16" t="s">
        <v>70</v>
      </c>
      <c r="F61" s="16" t="s">
        <v>75</v>
      </c>
      <c r="G61" s="18">
        <v>6</v>
      </c>
      <c r="H61" s="18">
        <f t="shared" si="6"/>
        <v>4806</v>
      </c>
      <c r="I61" s="18">
        <v>-71.25</v>
      </c>
      <c r="J61" s="18"/>
      <c r="K61" s="18">
        <v>-259.99</v>
      </c>
      <c r="L61" s="18"/>
      <c r="M61" s="18" t="e">
        <f>-'wk 36'!#REF!</f>
        <v>#REF!</v>
      </c>
      <c r="N61" s="18" t="e">
        <f t="shared" si="7"/>
        <v>#REF!</v>
      </c>
      <c r="O61" s="16" t="s">
        <v>77</v>
      </c>
      <c r="P61" s="16" t="s">
        <v>81</v>
      </c>
      <c r="Q61" s="16" t="s">
        <v>82</v>
      </c>
    </row>
    <row r="62" spans="1:17" s="61" customFormat="1" ht="11.25" x14ac:dyDescent="0.2">
      <c r="A62" s="16">
        <v>672</v>
      </c>
      <c r="B62" s="16" t="s">
        <v>33</v>
      </c>
      <c r="C62" s="17">
        <v>44440</v>
      </c>
      <c r="D62" s="16" t="s">
        <v>55</v>
      </c>
      <c r="E62" s="16" t="s">
        <v>71</v>
      </c>
      <c r="F62" s="16" t="s">
        <v>75</v>
      </c>
      <c r="G62" s="18">
        <v>6.4</v>
      </c>
      <c r="H62" s="18">
        <f t="shared" si="6"/>
        <v>4300.8</v>
      </c>
      <c r="I62" s="18"/>
      <c r="J62" s="18">
        <v>-71.25</v>
      </c>
      <c r="K62" s="18"/>
      <c r="L62" s="18"/>
      <c r="M62" s="18" t="e">
        <f>-'wk 36'!#REF!</f>
        <v>#REF!</v>
      </c>
      <c r="N62" s="18" t="e">
        <f t="shared" si="7"/>
        <v>#REF!</v>
      </c>
      <c r="O62" s="16" t="s">
        <v>78</v>
      </c>
      <c r="P62" s="16" t="s">
        <v>81</v>
      </c>
      <c r="Q62" s="16" t="s">
        <v>84</v>
      </c>
    </row>
    <row r="63" spans="1:17" s="61" customFormat="1" ht="11.25" x14ac:dyDescent="0.2">
      <c r="A63" s="16">
        <v>480</v>
      </c>
      <c r="B63" s="16" t="s">
        <v>33</v>
      </c>
      <c r="C63" s="17">
        <v>44440</v>
      </c>
      <c r="D63" s="16" t="s">
        <v>55</v>
      </c>
      <c r="E63" s="16" t="s">
        <v>71</v>
      </c>
      <c r="F63" s="16" t="s">
        <v>75</v>
      </c>
      <c r="G63" s="18">
        <v>6.4</v>
      </c>
      <c r="H63" s="18">
        <f t="shared" si="6"/>
        <v>3072</v>
      </c>
      <c r="I63" s="18"/>
      <c r="J63" s="18"/>
      <c r="K63" s="18"/>
      <c r="L63" s="18"/>
      <c r="M63" s="18" t="e">
        <f>-'wk 36'!#REF!</f>
        <v>#REF!</v>
      </c>
      <c r="N63" s="18" t="e">
        <f t="shared" si="7"/>
        <v>#REF!</v>
      </c>
      <c r="O63" s="16" t="s">
        <v>78</v>
      </c>
      <c r="P63" s="16" t="s">
        <v>81</v>
      </c>
      <c r="Q63" s="16" t="s">
        <v>83</v>
      </c>
    </row>
    <row r="64" spans="1:17" s="61" customFormat="1" ht="11.25" x14ac:dyDescent="0.2">
      <c r="A64" s="16">
        <v>0</v>
      </c>
      <c r="B64" s="16" t="s">
        <v>38</v>
      </c>
      <c r="C64" s="17">
        <v>44440</v>
      </c>
      <c r="D64" s="16" t="s">
        <v>55</v>
      </c>
      <c r="E64" s="16" t="s">
        <v>70</v>
      </c>
      <c r="F64" s="16" t="s">
        <v>75</v>
      </c>
      <c r="G64" s="18">
        <v>6.2</v>
      </c>
      <c r="H64" s="18">
        <f t="shared" si="6"/>
        <v>0</v>
      </c>
      <c r="I64" s="18"/>
      <c r="J64" s="18">
        <v>-71.25</v>
      </c>
      <c r="K64" s="18"/>
      <c r="L64" s="18"/>
      <c r="M64" s="18" t="e">
        <f>-'wk 36'!#REF!</f>
        <v>#REF!</v>
      </c>
      <c r="N64" s="18" t="e">
        <f t="shared" si="7"/>
        <v>#REF!</v>
      </c>
      <c r="O64" s="16" t="s">
        <v>79</v>
      </c>
      <c r="P64" s="16" t="s">
        <v>81</v>
      </c>
      <c r="Q64" s="16" t="s">
        <v>86</v>
      </c>
    </row>
    <row r="65" spans="1:17" s="61" customFormat="1" ht="11.25" x14ac:dyDescent="0.2">
      <c r="A65" s="16">
        <v>240</v>
      </c>
      <c r="B65" s="16" t="s">
        <v>33</v>
      </c>
      <c r="C65" s="17">
        <v>44441</v>
      </c>
      <c r="D65" s="16" t="s">
        <v>55</v>
      </c>
      <c r="E65" s="16" t="s">
        <v>73</v>
      </c>
      <c r="F65" s="16" t="s">
        <v>75</v>
      </c>
      <c r="G65" s="18">
        <v>6</v>
      </c>
      <c r="H65" s="18">
        <f t="shared" si="6"/>
        <v>1440</v>
      </c>
      <c r="I65" s="18"/>
      <c r="J65" s="18">
        <v>-71.25</v>
      </c>
      <c r="K65" s="18"/>
      <c r="L65" s="18"/>
      <c r="M65" s="18" t="e">
        <f>-'wk 36'!#REF!</f>
        <v>#REF!</v>
      </c>
      <c r="N65" s="18" t="e">
        <f t="shared" si="7"/>
        <v>#REF!</v>
      </c>
      <c r="O65" s="16" t="s">
        <v>80</v>
      </c>
      <c r="P65" s="16" t="s">
        <v>81</v>
      </c>
      <c r="Q65" s="16" t="s">
        <v>87</v>
      </c>
    </row>
    <row r="66" spans="1:17" s="61" customFormat="1" ht="11.25" x14ac:dyDescent="0.2">
      <c r="A66" s="16">
        <v>480</v>
      </c>
      <c r="B66" s="16" t="s">
        <v>33</v>
      </c>
      <c r="C66" s="17">
        <v>44441</v>
      </c>
      <c r="D66" s="16" t="s">
        <v>55</v>
      </c>
      <c r="E66" s="16" t="s">
        <v>73</v>
      </c>
      <c r="F66" s="16" t="s">
        <v>75</v>
      </c>
      <c r="G66" s="18">
        <v>6</v>
      </c>
      <c r="H66" s="18">
        <f t="shared" si="6"/>
        <v>2880</v>
      </c>
      <c r="I66" s="18"/>
      <c r="J66" s="18"/>
      <c r="K66" s="18"/>
      <c r="L66" s="18"/>
      <c r="M66" s="18" t="e">
        <f>-'wk 36'!#REF!</f>
        <v>#REF!</v>
      </c>
      <c r="N66" s="18" t="e">
        <f t="shared" si="7"/>
        <v>#REF!</v>
      </c>
      <c r="O66" s="16" t="s">
        <v>80</v>
      </c>
      <c r="P66" s="16" t="s">
        <v>81</v>
      </c>
      <c r="Q66" s="16" t="s">
        <v>86</v>
      </c>
    </row>
    <row r="67" spans="1:17" s="61" customFormat="1" ht="11.25" x14ac:dyDescent="0.2">
      <c r="A67" s="16">
        <v>950</v>
      </c>
      <c r="B67" s="16" t="s">
        <v>51</v>
      </c>
      <c r="C67" s="17">
        <v>44441</v>
      </c>
      <c r="D67" s="16" t="s">
        <v>55</v>
      </c>
      <c r="E67" s="16" t="s">
        <v>73</v>
      </c>
      <c r="F67" s="16" t="s">
        <v>75</v>
      </c>
      <c r="G67" s="18">
        <v>5.8</v>
      </c>
      <c r="H67" s="18">
        <f t="shared" si="6"/>
        <v>5510</v>
      </c>
      <c r="I67" s="18"/>
      <c r="J67" s="18">
        <v>-71.25</v>
      </c>
      <c r="K67" s="18"/>
      <c r="L67" s="18"/>
      <c r="M67" s="18" t="e">
        <f>-'wk 36'!#REF!</f>
        <v>#REF!</v>
      </c>
      <c r="N67" s="18" t="e">
        <f t="shared" si="7"/>
        <v>#REF!</v>
      </c>
      <c r="O67" s="16" t="s">
        <v>77</v>
      </c>
      <c r="P67" s="16" t="s">
        <v>81</v>
      </c>
      <c r="Q67" s="16" t="s">
        <v>82</v>
      </c>
    </row>
    <row r="68" spans="1:17" s="61" customFormat="1" ht="11.25" x14ac:dyDescent="0.2">
      <c r="A68" s="16">
        <v>48</v>
      </c>
      <c r="B68" s="16" t="s">
        <v>33</v>
      </c>
      <c r="C68" s="17">
        <v>44441</v>
      </c>
      <c r="D68" s="16" t="s">
        <v>55</v>
      </c>
      <c r="E68" s="16" t="s">
        <v>74</v>
      </c>
      <c r="F68" s="16" t="s">
        <v>75</v>
      </c>
      <c r="G68" s="18">
        <v>6</v>
      </c>
      <c r="H68" s="18">
        <f t="shared" si="6"/>
        <v>288</v>
      </c>
      <c r="I68" s="18"/>
      <c r="J68" s="18"/>
      <c r="K68" s="18"/>
      <c r="L68" s="18"/>
      <c r="M68" s="18" t="e">
        <f>-'wk 36'!#REF!</f>
        <v>#REF!</v>
      </c>
      <c r="N68" s="18" t="e">
        <f t="shared" si="7"/>
        <v>#REF!</v>
      </c>
      <c r="O68" s="16" t="s">
        <v>80</v>
      </c>
      <c r="P68" s="16" t="s">
        <v>81</v>
      </c>
      <c r="Q68" s="16" t="s">
        <v>88</v>
      </c>
    </row>
    <row r="69" spans="1:17" s="61" customFormat="1" ht="11.25" x14ac:dyDescent="0.2">
      <c r="A69" s="19">
        <v>799</v>
      </c>
      <c r="B69" s="19" t="s">
        <v>29</v>
      </c>
      <c r="C69" s="20">
        <v>44440</v>
      </c>
      <c r="D69" s="19" t="s">
        <v>56</v>
      </c>
      <c r="E69" s="19" t="s">
        <v>70</v>
      </c>
      <c r="F69" s="19" t="s">
        <v>75</v>
      </c>
      <c r="G69" s="21">
        <v>6</v>
      </c>
      <c r="H69" s="21">
        <f t="shared" si="6"/>
        <v>4794</v>
      </c>
      <c r="I69" s="21"/>
      <c r="J69" s="21">
        <v>-71.25</v>
      </c>
      <c r="K69" s="21">
        <v>-48.75</v>
      </c>
      <c r="L69" s="21"/>
      <c r="M69" s="21" t="e">
        <f>-'wk 36'!#REF!</f>
        <v>#REF!</v>
      </c>
      <c r="N69" s="21" t="e">
        <f t="shared" si="7"/>
        <v>#REF!</v>
      </c>
      <c r="O69" s="19" t="s">
        <v>77</v>
      </c>
      <c r="P69" s="19" t="s">
        <v>81</v>
      </c>
      <c r="Q69" s="19" t="s">
        <v>82</v>
      </c>
    </row>
    <row r="70" spans="1:17" s="61" customFormat="1" ht="11.25" x14ac:dyDescent="0.2">
      <c r="A70" s="19">
        <v>480</v>
      </c>
      <c r="B70" s="19" t="s">
        <v>49</v>
      </c>
      <c r="C70" s="20">
        <v>44441</v>
      </c>
      <c r="D70" s="19" t="s">
        <v>56</v>
      </c>
      <c r="E70" s="19" t="s">
        <v>73</v>
      </c>
      <c r="F70" s="19" t="s">
        <v>75</v>
      </c>
      <c r="G70" s="21">
        <v>6</v>
      </c>
      <c r="H70" s="21">
        <f t="shared" si="6"/>
        <v>2880</v>
      </c>
      <c r="I70" s="21">
        <v>-71.25</v>
      </c>
      <c r="J70" s="21"/>
      <c r="K70" s="21"/>
      <c r="L70" s="21"/>
      <c r="M70" s="21" t="e">
        <f>-'wk 36'!#REF!</f>
        <v>#REF!</v>
      </c>
      <c r="N70" s="21" t="e">
        <f t="shared" si="7"/>
        <v>#REF!</v>
      </c>
      <c r="O70" s="19" t="s">
        <v>80</v>
      </c>
      <c r="P70" s="19" t="s">
        <v>81</v>
      </c>
      <c r="Q70" s="19" t="s">
        <v>87</v>
      </c>
    </row>
    <row r="71" spans="1:17" s="61" customFormat="1" ht="11.25" x14ac:dyDescent="0.2">
      <c r="A71" s="25">
        <v>510</v>
      </c>
      <c r="B71" s="25" t="s">
        <v>31</v>
      </c>
      <c r="C71" s="26">
        <v>44440</v>
      </c>
      <c r="D71" s="25" t="s">
        <v>58</v>
      </c>
      <c r="E71" s="25" t="s">
        <v>70</v>
      </c>
      <c r="F71" s="25" t="s">
        <v>75</v>
      </c>
      <c r="G71" s="27">
        <v>6</v>
      </c>
      <c r="H71" s="27">
        <f t="shared" si="6"/>
        <v>3060</v>
      </c>
      <c r="I71" s="27"/>
      <c r="J71" s="27">
        <v>-71.25</v>
      </c>
      <c r="K71" s="27">
        <v>-25.6</v>
      </c>
      <c r="L71" s="27"/>
      <c r="M71" s="27" t="e">
        <f>-'wk 36'!#REF!</f>
        <v>#REF!</v>
      </c>
      <c r="N71" s="27" t="e">
        <f t="shared" si="7"/>
        <v>#REF!</v>
      </c>
      <c r="O71" s="25" t="s">
        <v>77</v>
      </c>
      <c r="P71" s="25" t="s">
        <v>81</v>
      </c>
      <c r="Q71" s="25" t="s">
        <v>82</v>
      </c>
    </row>
    <row r="72" spans="1:17" s="61" customFormat="1" ht="11.25" x14ac:dyDescent="0.2">
      <c r="A72" s="22">
        <v>130</v>
      </c>
      <c r="B72" s="22" t="s">
        <v>30</v>
      </c>
      <c r="C72" s="23">
        <v>44440</v>
      </c>
      <c r="D72" s="22" t="s">
        <v>57</v>
      </c>
      <c r="E72" s="22" t="s">
        <v>70</v>
      </c>
      <c r="F72" s="22" t="s">
        <v>75</v>
      </c>
      <c r="G72" s="24">
        <v>6</v>
      </c>
      <c r="H72" s="24">
        <f t="shared" si="6"/>
        <v>780</v>
      </c>
      <c r="I72" s="24"/>
      <c r="J72" s="24">
        <v>-71.25</v>
      </c>
      <c r="K72" s="24">
        <v>-11.61</v>
      </c>
      <c r="L72" s="24"/>
      <c r="M72" s="24" t="e">
        <f>-'wk 36'!#REF!</f>
        <v>#REF!</v>
      </c>
      <c r="N72" s="24" t="e">
        <f t="shared" si="7"/>
        <v>#REF!</v>
      </c>
      <c r="O72" s="22" t="s">
        <v>77</v>
      </c>
      <c r="P72" s="22" t="s">
        <v>81</v>
      </c>
      <c r="Q72" s="22" t="s">
        <v>82</v>
      </c>
    </row>
    <row r="73" spans="1:17" s="61" customFormat="1" ht="11.25" x14ac:dyDescent="0.2">
      <c r="A73" s="37">
        <v>192</v>
      </c>
      <c r="B73" s="37" t="s">
        <v>36</v>
      </c>
      <c r="C73" s="38">
        <v>44440</v>
      </c>
      <c r="D73" s="37" t="s">
        <v>62</v>
      </c>
      <c r="E73" s="37" t="s">
        <v>72</v>
      </c>
      <c r="F73" s="37" t="s">
        <v>75</v>
      </c>
      <c r="G73" s="39">
        <v>6.2</v>
      </c>
      <c r="H73" s="39">
        <f t="shared" si="6"/>
        <v>1190.4000000000001</v>
      </c>
      <c r="I73" s="39"/>
      <c r="J73" s="39">
        <v>-71.25</v>
      </c>
      <c r="K73" s="39">
        <v>-52.18</v>
      </c>
      <c r="L73" s="39"/>
      <c r="M73" s="39" t="e">
        <f>-'wk 36'!#REF!</f>
        <v>#REF!</v>
      </c>
      <c r="N73" s="39" t="e">
        <f t="shared" si="7"/>
        <v>#REF!</v>
      </c>
      <c r="O73" s="37" t="s">
        <v>80</v>
      </c>
      <c r="P73" s="37" t="s">
        <v>81</v>
      </c>
      <c r="Q73" s="37" t="s">
        <v>85</v>
      </c>
    </row>
    <row r="74" spans="1:17" s="61" customFormat="1" ht="11.25" x14ac:dyDescent="0.2">
      <c r="A74" s="37">
        <v>502</v>
      </c>
      <c r="B74" s="37" t="s">
        <v>50</v>
      </c>
      <c r="C74" s="38">
        <v>44441</v>
      </c>
      <c r="D74" s="37" t="s">
        <v>62</v>
      </c>
      <c r="E74" s="37" t="s">
        <v>73</v>
      </c>
      <c r="F74" s="37" t="s">
        <v>75</v>
      </c>
      <c r="G74" s="39">
        <v>5.8</v>
      </c>
      <c r="H74" s="39">
        <f t="shared" si="6"/>
        <v>2911.6</v>
      </c>
      <c r="I74" s="39"/>
      <c r="J74" s="39">
        <v>-71.25</v>
      </c>
      <c r="K74" s="39"/>
      <c r="L74" s="39"/>
      <c r="M74" s="39" t="e">
        <f>-'wk 36'!#REF!</f>
        <v>#REF!</v>
      </c>
      <c r="N74" s="39" t="e">
        <f t="shared" si="7"/>
        <v>#REF!</v>
      </c>
      <c r="O74" s="37" t="s">
        <v>77</v>
      </c>
      <c r="P74" s="37" t="s">
        <v>81</v>
      </c>
      <c r="Q74" s="37" t="s">
        <v>82</v>
      </c>
    </row>
    <row r="75" spans="1:17" s="61" customFormat="1" ht="11.25" x14ac:dyDescent="0.2">
      <c r="A75" s="40">
        <v>480</v>
      </c>
      <c r="B75" s="40" t="s">
        <v>37</v>
      </c>
      <c r="C75" s="41">
        <v>44440</v>
      </c>
      <c r="D75" s="40" t="s">
        <v>63</v>
      </c>
      <c r="E75" s="40" t="s">
        <v>70</v>
      </c>
      <c r="F75" s="40" t="s">
        <v>75</v>
      </c>
      <c r="G75" s="42">
        <v>6.3</v>
      </c>
      <c r="H75" s="42">
        <f t="shared" si="6"/>
        <v>3024</v>
      </c>
      <c r="I75" s="42">
        <v>-71.25</v>
      </c>
      <c r="J75" s="42"/>
      <c r="K75" s="42">
        <v>-22.7</v>
      </c>
      <c r="L75" s="42"/>
      <c r="M75" s="42" t="e">
        <f>#REF!</f>
        <v>#REF!</v>
      </c>
      <c r="N75" s="42" t="e">
        <f t="shared" si="7"/>
        <v>#REF!</v>
      </c>
      <c r="O75" s="40" t="s">
        <v>79</v>
      </c>
      <c r="P75" s="40" t="s">
        <v>81</v>
      </c>
      <c r="Q75" s="40" t="s">
        <v>86</v>
      </c>
    </row>
    <row r="76" spans="1:17" s="61" customFormat="1" ht="11.25" x14ac:dyDescent="0.2">
      <c r="A76" s="52">
        <v>624</v>
      </c>
      <c r="B76" s="52" t="s">
        <v>47</v>
      </c>
      <c r="C76" s="53">
        <v>44441</v>
      </c>
      <c r="D76" s="52" t="s">
        <v>68</v>
      </c>
      <c r="E76" s="52" t="s">
        <v>73</v>
      </c>
      <c r="F76" s="52" t="s">
        <v>75</v>
      </c>
      <c r="G76" s="54">
        <v>6</v>
      </c>
      <c r="H76" s="54">
        <f t="shared" si="6"/>
        <v>3744</v>
      </c>
      <c r="I76" s="54"/>
      <c r="J76" s="54"/>
      <c r="K76" s="54">
        <v>-13.67</v>
      </c>
      <c r="L76" s="54"/>
      <c r="M76" s="54" t="e">
        <f>-'wk 36'!#REF!</f>
        <v>#REF!</v>
      </c>
      <c r="N76" s="54" t="e">
        <f t="shared" si="7"/>
        <v>#REF!</v>
      </c>
      <c r="O76" s="52" t="s">
        <v>80</v>
      </c>
      <c r="P76" s="52" t="s">
        <v>81</v>
      </c>
      <c r="Q76" s="52" t="s">
        <v>86</v>
      </c>
    </row>
    <row r="77" spans="1:17" s="61" customFormat="1" ht="11.25" x14ac:dyDescent="0.2">
      <c r="A77" s="43">
        <v>144</v>
      </c>
      <c r="B77" s="43" t="s">
        <v>39</v>
      </c>
      <c r="C77" s="44">
        <v>44440</v>
      </c>
      <c r="D77" s="43" t="s">
        <v>64</v>
      </c>
      <c r="E77" s="43" t="s">
        <v>70</v>
      </c>
      <c r="F77" s="43" t="s">
        <v>75</v>
      </c>
      <c r="G77" s="45">
        <v>6.3</v>
      </c>
      <c r="H77" s="45">
        <f t="shared" si="6"/>
        <v>907.19999999999993</v>
      </c>
      <c r="I77" s="45">
        <v>-71.25</v>
      </c>
      <c r="J77" s="45"/>
      <c r="K77" s="45">
        <v>-22.27</v>
      </c>
      <c r="L77" s="45"/>
      <c r="M77" s="45" t="e">
        <f>-'wk 36'!#REF!</f>
        <v>#REF!</v>
      </c>
      <c r="N77" s="45" t="e">
        <f t="shared" si="7"/>
        <v>#REF!</v>
      </c>
      <c r="O77" s="43" t="s">
        <v>79</v>
      </c>
      <c r="P77" s="43" t="s">
        <v>81</v>
      </c>
      <c r="Q77" s="43" t="s">
        <v>86</v>
      </c>
    </row>
    <row r="78" spans="1:17" s="61" customFormat="1" ht="11.25" x14ac:dyDescent="0.2">
      <c r="A78" s="34">
        <v>336</v>
      </c>
      <c r="B78" s="34" t="s">
        <v>35</v>
      </c>
      <c r="C78" s="35">
        <v>44440</v>
      </c>
      <c r="D78" s="34" t="s">
        <v>61</v>
      </c>
      <c r="E78" s="34" t="s">
        <v>72</v>
      </c>
      <c r="F78" s="34" t="s">
        <v>75</v>
      </c>
      <c r="G78" s="36">
        <v>6.2</v>
      </c>
      <c r="H78" s="36">
        <f t="shared" si="6"/>
        <v>2083.2000000000003</v>
      </c>
      <c r="I78" s="36"/>
      <c r="J78" s="36">
        <v>-71.25</v>
      </c>
      <c r="K78" s="36">
        <v>-176.5</v>
      </c>
      <c r="L78" s="36"/>
      <c r="M78" s="36" t="e">
        <f>-'wk 36'!#REF!</f>
        <v>#REF!</v>
      </c>
      <c r="N78" s="36" t="e">
        <f t="shared" si="7"/>
        <v>#REF!</v>
      </c>
      <c r="O78" s="34" t="s">
        <v>79</v>
      </c>
      <c r="P78" s="34" t="s">
        <v>81</v>
      </c>
      <c r="Q78" s="34" t="s">
        <v>85</v>
      </c>
    </row>
    <row r="79" spans="1:17" s="61" customFormat="1" ht="11.25" x14ac:dyDescent="0.2">
      <c r="A79" s="34">
        <v>960</v>
      </c>
      <c r="B79" s="34" t="s">
        <v>40</v>
      </c>
      <c r="C79" s="35">
        <v>44440</v>
      </c>
      <c r="D79" s="34" t="s">
        <v>61</v>
      </c>
      <c r="E79" s="34" t="s">
        <v>70</v>
      </c>
      <c r="F79" s="34" t="s">
        <v>75</v>
      </c>
      <c r="G79" s="36">
        <v>6.2</v>
      </c>
      <c r="H79" s="36">
        <f t="shared" si="6"/>
        <v>5952</v>
      </c>
      <c r="I79" s="36"/>
      <c r="J79" s="36">
        <v>-71.25</v>
      </c>
      <c r="K79" s="36"/>
      <c r="L79" s="36"/>
      <c r="M79" s="36" t="e">
        <f>-'wk 36'!#REF!</f>
        <v>#REF!</v>
      </c>
      <c r="N79" s="36" t="e">
        <f t="shared" si="7"/>
        <v>#REF!</v>
      </c>
      <c r="O79" s="34" t="s">
        <v>79</v>
      </c>
      <c r="P79" s="34" t="s">
        <v>81</v>
      </c>
      <c r="Q79" s="34" t="s">
        <v>86</v>
      </c>
    </row>
    <row r="80" spans="1:17" s="61" customFormat="1" ht="11.25" x14ac:dyDescent="0.2">
      <c r="A80" s="49">
        <v>1584</v>
      </c>
      <c r="B80" s="49" t="s">
        <v>43</v>
      </c>
      <c r="C80" s="50">
        <v>44441</v>
      </c>
      <c r="D80" s="49" t="s">
        <v>67</v>
      </c>
      <c r="E80" s="49" t="s">
        <v>73</v>
      </c>
      <c r="F80" s="49" t="s">
        <v>75</v>
      </c>
      <c r="G80" s="51">
        <v>6</v>
      </c>
      <c r="H80" s="51">
        <f t="shared" si="6"/>
        <v>9504</v>
      </c>
      <c r="I80" s="51">
        <v>-71.25</v>
      </c>
      <c r="J80" s="51"/>
      <c r="K80" s="51">
        <v>-410.65</v>
      </c>
      <c r="L80" s="51"/>
      <c r="M80" s="51" t="e">
        <f>-'wk 36'!#REF!</f>
        <v>#REF!</v>
      </c>
      <c r="N80" s="51" t="e">
        <f t="shared" si="7"/>
        <v>#REF!</v>
      </c>
      <c r="O80" s="49" t="s">
        <v>80</v>
      </c>
      <c r="P80" s="49" t="s">
        <v>81</v>
      </c>
      <c r="Q80" s="49" t="s">
        <v>87</v>
      </c>
    </row>
    <row r="81" spans="1:17" s="61" customFormat="1" ht="11.25" x14ac:dyDescent="0.2">
      <c r="A81" s="49">
        <v>528</v>
      </c>
      <c r="B81" s="49" t="s">
        <v>44</v>
      </c>
      <c r="C81" s="50">
        <v>44441</v>
      </c>
      <c r="D81" s="49" t="s">
        <v>67</v>
      </c>
      <c r="E81" s="49" t="s">
        <v>73</v>
      </c>
      <c r="F81" s="49" t="s">
        <v>75</v>
      </c>
      <c r="G81" s="51">
        <v>6</v>
      </c>
      <c r="H81" s="51">
        <f t="shared" si="6"/>
        <v>3168</v>
      </c>
      <c r="I81" s="51"/>
      <c r="J81" s="51">
        <v>-71.25</v>
      </c>
      <c r="K81" s="51"/>
      <c r="L81" s="51"/>
      <c r="M81" s="51" t="e">
        <f>-'wk 36'!#REF!</f>
        <v>#REF!</v>
      </c>
      <c r="N81" s="51" t="e">
        <f t="shared" si="7"/>
        <v>#REF!</v>
      </c>
      <c r="O81" s="49" t="s">
        <v>80</v>
      </c>
      <c r="P81" s="49" t="s">
        <v>81</v>
      </c>
      <c r="Q81" s="49" t="s">
        <v>87</v>
      </c>
    </row>
    <row r="82" spans="1:17" s="61" customFormat="1" ht="11.25" x14ac:dyDescent="0.2">
      <c r="A82" s="49">
        <v>192</v>
      </c>
      <c r="B82" s="49" t="s">
        <v>45</v>
      </c>
      <c r="C82" s="50">
        <v>44441</v>
      </c>
      <c r="D82" s="49" t="s">
        <v>67</v>
      </c>
      <c r="E82" s="49" t="s">
        <v>73</v>
      </c>
      <c r="F82" s="49" t="s">
        <v>75</v>
      </c>
      <c r="G82" s="51">
        <v>6</v>
      </c>
      <c r="H82" s="51">
        <f t="shared" si="6"/>
        <v>1152</v>
      </c>
      <c r="I82" s="51"/>
      <c r="J82" s="51"/>
      <c r="K82" s="51"/>
      <c r="L82" s="51"/>
      <c r="M82" s="51" t="e">
        <f>-'wk 36'!#REF!</f>
        <v>#REF!</v>
      </c>
      <c r="N82" s="51" t="e">
        <f t="shared" si="7"/>
        <v>#REF!</v>
      </c>
      <c r="O82" s="49" t="s">
        <v>80</v>
      </c>
      <c r="P82" s="49" t="s">
        <v>81</v>
      </c>
      <c r="Q82" s="49" t="s">
        <v>87</v>
      </c>
    </row>
    <row r="83" spans="1:17" s="61" customFormat="1" ht="11.25" x14ac:dyDescent="0.2">
      <c r="A83" s="49">
        <v>528</v>
      </c>
      <c r="B83" s="49" t="s">
        <v>46</v>
      </c>
      <c r="C83" s="50">
        <v>44441</v>
      </c>
      <c r="D83" s="49" t="s">
        <v>67</v>
      </c>
      <c r="E83" s="49" t="s">
        <v>73</v>
      </c>
      <c r="F83" s="49" t="s">
        <v>75</v>
      </c>
      <c r="G83" s="51">
        <v>6</v>
      </c>
      <c r="H83" s="51">
        <f t="shared" si="6"/>
        <v>3168</v>
      </c>
      <c r="I83" s="51"/>
      <c r="J83" s="51">
        <v>-71.25</v>
      </c>
      <c r="K83" s="51"/>
      <c r="L83" s="51"/>
      <c r="M83" s="51" t="e">
        <f>-'wk 36'!#REF!</f>
        <v>#REF!</v>
      </c>
      <c r="N83" s="51" t="e">
        <f t="shared" si="7"/>
        <v>#REF!</v>
      </c>
      <c r="O83" s="49" t="s">
        <v>80</v>
      </c>
      <c r="P83" s="49" t="s">
        <v>81</v>
      </c>
      <c r="Q83" s="49" t="s">
        <v>87</v>
      </c>
    </row>
    <row r="84" spans="1:17" s="61" customFormat="1" ht="11.25" x14ac:dyDescent="0.2">
      <c r="A84" s="49">
        <v>387</v>
      </c>
      <c r="B84" s="49" t="s">
        <v>52</v>
      </c>
      <c r="C84" s="50">
        <v>44441</v>
      </c>
      <c r="D84" s="49" t="s">
        <v>67</v>
      </c>
      <c r="E84" s="49" t="s">
        <v>73</v>
      </c>
      <c r="F84" s="49" t="s">
        <v>75</v>
      </c>
      <c r="G84" s="51">
        <v>5.8</v>
      </c>
      <c r="H84" s="51">
        <f t="shared" si="6"/>
        <v>2244.6</v>
      </c>
      <c r="I84" s="51"/>
      <c r="J84" s="51">
        <v>-71.25</v>
      </c>
      <c r="K84" s="51"/>
      <c r="L84" s="51"/>
      <c r="M84" s="51" t="e">
        <f>-'wk 36'!#REF!</f>
        <v>#REF!</v>
      </c>
      <c r="N84" s="51" t="e">
        <f t="shared" si="7"/>
        <v>#REF!</v>
      </c>
      <c r="O84" s="49" t="s">
        <v>77</v>
      </c>
      <c r="P84" s="49" t="s">
        <v>81</v>
      </c>
      <c r="Q84" s="49" t="s">
        <v>82</v>
      </c>
    </row>
    <row r="85" spans="1:17" s="61" customFormat="1" ht="11.25" x14ac:dyDescent="0.2">
      <c r="A85" s="49">
        <v>0</v>
      </c>
      <c r="B85" s="49" t="s">
        <v>43</v>
      </c>
      <c r="C85" s="50">
        <v>44441</v>
      </c>
      <c r="D85" s="49" t="s">
        <v>67</v>
      </c>
      <c r="E85" s="49" t="s">
        <v>73</v>
      </c>
      <c r="F85" s="49" t="s">
        <v>75</v>
      </c>
      <c r="G85" s="51">
        <v>5.8</v>
      </c>
      <c r="H85" s="51">
        <f t="shared" si="6"/>
        <v>0</v>
      </c>
      <c r="I85" s="51"/>
      <c r="J85" s="51"/>
      <c r="K85" s="51"/>
      <c r="L85" s="51"/>
      <c r="M85" s="51" t="e">
        <f>-'wk 36'!#REF!</f>
        <v>#REF!</v>
      </c>
      <c r="N85" s="51" t="e">
        <f t="shared" si="7"/>
        <v>#REF!</v>
      </c>
      <c r="O85" s="49" t="s">
        <v>77</v>
      </c>
      <c r="P85" s="49" t="s">
        <v>81</v>
      </c>
      <c r="Q85" s="49" t="s">
        <v>82</v>
      </c>
    </row>
    <row r="86" spans="1:17" s="61" customFormat="1" ht="11.25" x14ac:dyDescent="0.2">
      <c r="A86" s="49">
        <v>49</v>
      </c>
      <c r="B86" s="49" t="s">
        <v>53</v>
      </c>
      <c r="C86" s="50">
        <v>44441</v>
      </c>
      <c r="D86" s="49" t="s">
        <v>67</v>
      </c>
      <c r="E86" s="49" t="s">
        <v>73</v>
      </c>
      <c r="F86" s="49" t="s">
        <v>75</v>
      </c>
      <c r="G86" s="51">
        <v>5.8</v>
      </c>
      <c r="H86" s="51">
        <f t="shared" si="6"/>
        <v>284.2</v>
      </c>
      <c r="I86" s="51"/>
      <c r="J86" s="51"/>
      <c r="K86" s="51"/>
      <c r="L86" s="51"/>
      <c r="M86" s="51" t="e">
        <f>-'wk 36'!#REF!</f>
        <v>#REF!</v>
      </c>
      <c r="N86" s="51" t="e">
        <f t="shared" si="7"/>
        <v>#REF!</v>
      </c>
      <c r="O86" s="49" t="s">
        <v>77</v>
      </c>
      <c r="P86" s="49" t="s">
        <v>81</v>
      </c>
      <c r="Q86" s="49" t="s">
        <v>82</v>
      </c>
    </row>
    <row r="87" spans="1:17" s="61" customFormat="1" ht="11.25" x14ac:dyDescent="0.2">
      <c r="A87" s="49">
        <v>107</v>
      </c>
      <c r="B87" s="49" t="s">
        <v>54</v>
      </c>
      <c r="C87" s="50">
        <v>44442</v>
      </c>
      <c r="D87" s="49" t="s">
        <v>67</v>
      </c>
      <c r="E87" s="49" t="s">
        <v>70</v>
      </c>
      <c r="F87" s="49" t="s">
        <v>75</v>
      </c>
      <c r="G87" s="51">
        <v>5.5</v>
      </c>
      <c r="H87" s="51">
        <f t="shared" si="6"/>
        <v>588.5</v>
      </c>
      <c r="I87" s="51">
        <v>-71.25</v>
      </c>
      <c r="J87" s="51"/>
      <c r="K87" s="51"/>
      <c r="L87" s="51"/>
      <c r="M87" s="51" t="e">
        <f>-'wk 36'!#REF!</f>
        <v>#REF!</v>
      </c>
      <c r="N87" s="51" t="e">
        <f t="shared" si="7"/>
        <v>#REF!</v>
      </c>
      <c r="O87" s="49" t="s">
        <v>77</v>
      </c>
      <c r="P87" s="49" t="s">
        <v>81</v>
      </c>
      <c r="Q87" s="49" t="s">
        <v>82</v>
      </c>
    </row>
    <row r="88" spans="1:17" s="61" customFormat="1" ht="11.25" x14ac:dyDescent="0.2">
      <c r="A88" s="49">
        <v>48</v>
      </c>
      <c r="B88" s="49" t="s">
        <v>54</v>
      </c>
      <c r="C88" s="50">
        <v>44442</v>
      </c>
      <c r="D88" s="49" t="s">
        <v>67</v>
      </c>
      <c r="E88" s="49" t="s">
        <v>70</v>
      </c>
      <c r="F88" s="49" t="s">
        <v>75</v>
      </c>
      <c r="G88" s="51">
        <v>5.8</v>
      </c>
      <c r="H88" s="51">
        <f t="shared" si="6"/>
        <v>278.39999999999998</v>
      </c>
      <c r="I88" s="51"/>
      <c r="J88" s="51"/>
      <c r="K88" s="51"/>
      <c r="L88" s="51"/>
      <c r="M88" s="51" t="e">
        <f>-'wk 36'!#REF!</f>
        <v>#REF!</v>
      </c>
      <c r="N88" s="51" t="e">
        <f t="shared" si="7"/>
        <v>#REF!</v>
      </c>
      <c r="O88" s="49" t="s">
        <v>78</v>
      </c>
      <c r="P88" s="49" t="s">
        <v>81</v>
      </c>
      <c r="Q88" s="49"/>
    </row>
    <row r="89" spans="1:17" s="61" customFormat="1" ht="11.25" x14ac:dyDescent="0.2">
      <c r="A89" s="49">
        <v>48</v>
      </c>
      <c r="B89" s="49" t="s">
        <v>54</v>
      </c>
      <c r="C89" s="50">
        <v>44442</v>
      </c>
      <c r="D89" s="49" t="s">
        <v>67</v>
      </c>
      <c r="E89" s="49" t="s">
        <v>72</v>
      </c>
      <c r="F89" s="49" t="s">
        <v>75</v>
      </c>
      <c r="G89" s="51">
        <v>5.8</v>
      </c>
      <c r="H89" s="51">
        <f t="shared" si="6"/>
        <v>278.39999999999998</v>
      </c>
      <c r="I89" s="51"/>
      <c r="J89" s="51"/>
      <c r="K89" s="51"/>
      <c r="L89" s="51"/>
      <c r="M89" s="51" t="e">
        <f>-'wk 36'!#REF!</f>
        <v>#REF!</v>
      </c>
      <c r="N89" s="51" t="e">
        <f t="shared" si="7"/>
        <v>#REF!</v>
      </c>
      <c r="O89" s="49" t="s">
        <v>78</v>
      </c>
      <c r="P89" s="49" t="s">
        <v>81</v>
      </c>
      <c r="Q89" s="49" t="s">
        <v>85</v>
      </c>
    </row>
    <row r="90" spans="1:17" s="70" customFormat="1" ht="11.25" x14ac:dyDescent="0.2">
      <c r="A90" s="14">
        <f>SUBTOTAL(9,A48:A89)</f>
        <v>19555</v>
      </c>
      <c r="B90" s="12" t="s">
        <v>26</v>
      </c>
      <c r="C90" s="12"/>
      <c r="D90" s="12"/>
      <c r="E90" s="12"/>
      <c r="F90" s="12"/>
      <c r="G90" s="13">
        <f>+H90/A90</f>
        <v>6.1084991050882129</v>
      </c>
      <c r="H90" s="13">
        <f t="shared" ref="H90:N90" si="8">SUBTOTAL(9,H48:H89)</f>
        <v>119451.7</v>
      </c>
      <c r="I90" s="13">
        <f t="shared" si="8"/>
        <v>-712.5</v>
      </c>
      <c r="J90" s="13">
        <f t="shared" si="8"/>
        <v>-1211.25</v>
      </c>
      <c r="K90" s="13">
        <f t="shared" si="8"/>
        <v>-1306.1500000000001</v>
      </c>
      <c r="L90" s="13">
        <f t="shared" si="8"/>
        <v>-48.5</v>
      </c>
      <c r="M90" s="13" t="e">
        <f t="shared" si="8"/>
        <v>#REF!</v>
      </c>
      <c r="N90" s="13" t="e">
        <f t="shared" si="8"/>
        <v>#REF!</v>
      </c>
      <c r="O90" s="13"/>
      <c r="P90" s="13"/>
      <c r="Q90" s="13"/>
    </row>
    <row r="91" spans="1:17" x14ac:dyDescent="0.25">
      <c r="K91" s="96" t="e">
        <f>+'wk 36'!Q99</f>
        <v>#REF!</v>
      </c>
      <c r="L91" s="96"/>
      <c r="M91" s="96"/>
      <c r="N91" s="96" t="e">
        <f>+#REF!+#REF!+#REF!+#REF!+#REF!+#REF!+#REF!+#REF!+#REF!+#REF!+#REF!+#REF!+#REF!+#REF!</f>
        <v>#REF!</v>
      </c>
    </row>
    <row r="92" spans="1:17" x14ac:dyDescent="0.25">
      <c r="I92" s="10">
        <f>COUNT(I48:I89)</f>
        <v>10</v>
      </c>
      <c r="J92" s="10">
        <f>COUNT(J48:J89)</f>
        <v>17</v>
      </c>
      <c r="K92" s="96" t="e">
        <f>+K90-K91</f>
        <v>#REF!</v>
      </c>
      <c r="L92" s="96"/>
      <c r="M92" s="96"/>
      <c r="N92" s="96"/>
    </row>
    <row r="93" spans="1:17" x14ac:dyDescent="0.25">
      <c r="K93" s="96" t="e">
        <f>+#REF!+#REF!+#REF!+#REF!+#REF!+#REF!+#REF!+#REF!+#REF!+#REF!+#REF!+#REF!+#REF!+#REF!</f>
        <v>#REF!</v>
      </c>
      <c r="L93" s="96"/>
      <c r="M93" s="96"/>
      <c r="N93" s="96" t="e">
        <f>+N90-N91</f>
        <v>#REF!</v>
      </c>
    </row>
  </sheetData>
  <autoFilter ref="A47:S93" xr:uid="{06C5A392-10BA-45F4-AA48-B930B3FEA052}">
    <sortState xmlns:xlrd2="http://schemas.microsoft.com/office/spreadsheetml/2017/richdata2" ref="A48:Q93">
      <sortCondition ref="D47:D93"/>
    </sortState>
  </autoFilter>
  <mergeCells count="1">
    <mergeCell ref="I46:J46"/>
  </mergeCells>
  <printOptions horizontalCentered="1" verticalCentered="1"/>
  <pageMargins left="0.15748031496062992" right="0.15748031496062992" top="0.46" bottom="0.41" header="0.31496062992125984" footer="0.31496062992125984"/>
  <pageSetup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573C2-525F-4EF3-80F2-43CD1865EB1F}">
  <sheetPr>
    <pageSetUpPr fitToPage="1"/>
  </sheetPr>
  <dimension ref="A1:X58"/>
  <sheetViews>
    <sheetView showGridLines="0" workbookViewId="0">
      <selection activeCell="A19" sqref="A19:XFD26"/>
    </sheetView>
  </sheetViews>
  <sheetFormatPr baseColWidth="10" defaultRowHeight="15" x14ac:dyDescent="0.25"/>
  <cols>
    <col min="1" max="1" width="6.85546875" style="72" customWidth="1"/>
    <col min="2" max="2" width="16.28515625" customWidth="1"/>
    <col min="3" max="3" width="9.7109375" customWidth="1"/>
    <col min="4" max="4" width="14" customWidth="1"/>
    <col min="5" max="5" width="15" customWidth="1"/>
    <col min="6" max="6" width="10.5703125" customWidth="1"/>
    <col min="7" max="7" width="6.7109375" style="7" customWidth="1"/>
    <col min="8" max="8" width="8.7109375" customWidth="1"/>
    <col min="9" max="9" width="9.85546875" customWidth="1"/>
    <col min="10" max="10" width="11.5703125" customWidth="1"/>
    <col min="11" max="11" width="12" bestFit="1" customWidth="1"/>
    <col min="12" max="12" width="10.42578125" customWidth="1"/>
    <col min="13" max="13" width="11.140625" style="7" customWidth="1"/>
    <col min="14" max="14" width="12" bestFit="1" customWidth="1"/>
    <col min="15" max="15" width="10.42578125" customWidth="1"/>
    <col min="16" max="16" width="10" customWidth="1"/>
    <col min="17" max="17" width="12.28515625" customWidth="1"/>
    <col min="18" max="18" width="10.140625" customWidth="1"/>
    <col min="19" max="19" width="10" customWidth="1"/>
    <col min="20" max="20" width="12" bestFit="1" customWidth="1"/>
    <col min="21" max="21" width="13.5703125" bestFit="1" customWidth="1"/>
    <col min="22" max="22" width="2.85546875" customWidth="1"/>
    <col min="23" max="23" width="11.85546875" bestFit="1" customWidth="1"/>
    <col min="24" max="24" width="17.140625" bestFit="1" customWidth="1"/>
    <col min="25" max="16384" width="11.42578125" style="69"/>
  </cols>
  <sheetData>
    <row r="1" spans="1:24" x14ac:dyDescent="0.25">
      <c r="A1" s="118" t="s">
        <v>173</v>
      </c>
      <c r="E1" s="145" t="s">
        <v>3</v>
      </c>
      <c r="F1" s="146" t="s">
        <v>2</v>
      </c>
      <c r="G1" s="147" t="s">
        <v>5</v>
      </c>
      <c r="H1" s="147" t="s">
        <v>127</v>
      </c>
      <c r="I1" s="147" t="s">
        <v>128</v>
      </c>
      <c r="J1" s="146" t="s">
        <v>129</v>
      </c>
      <c r="K1" s="148" t="s">
        <v>18</v>
      </c>
      <c r="N1" s="119"/>
    </row>
    <row r="2" spans="1:24" x14ac:dyDescent="0.25">
      <c r="A2" s="118" t="s">
        <v>185</v>
      </c>
      <c r="E2" s="122" t="s">
        <v>179</v>
      </c>
      <c r="F2" s="123" t="s">
        <v>157</v>
      </c>
      <c r="G2" s="125">
        <v>4.5999999999999996</v>
      </c>
      <c r="H2" s="125">
        <f>G2/43</f>
        <v>0.10697674418604651</v>
      </c>
      <c r="I2" s="125">
        <f t="shared" ref="I2" si="0">H2*K2</f>
        <v>4.5999999999999996</v>
      </c>
      <c r="J2" s="124">
        <v>44459</v>
      </c>
      <c r="K2" s="126">
        <v>43</v>
      </c>
      <c r="N2" s="120"/>
    </row>
    <row r="3" spans="1:24" x14ac:dyDescent="0.25">
      <c r="A3" s="118" t="s">
        <v>22</v>
      </c>
      <c r="E3" s="122" t="s">
        <v>179</v>
      </c>
      <c r="F3" s="123" t="s">
        <v>175</v>
      </c>
      <c r="G3" s="125">
        <v>4.5</v>
      </c>
      <c r="H3" s="125">
        <f t="shared" ref="H3:H5" si="1">G3/43</f>
        <v>0.10465116279069768</v>
      </c>
      <c r="I3" s="125">
        <f t="shared" ref="I3" si="2">H3*K3</f>
        <v>4.5</v>
      </c>
      <c r="J3" s="124">
        <v>44459</v>
      </c>
      <c r="K3" s="126">
        <v>43</v>
      </c>
      <c r="N3" s="120"/>
    </row>
    <row r="4" spans="1:24" x14ac:dyDescent="0.25">
      <c r="A4" s="118" t="s">
        <v>174</v>
      </c>
      <c r="E4" s="122" t="s">
        <v>179</v>
      </c>
      <c r="F4" s="123" t="s">
        <v>178</v>
      </c>
      <c r="G4" s="125">
        <v>4.5</v>
      </c>
      <c r="H4" s="125">
        <f t="shared" si="1"/>
        <v>0.10465116279069768</v>
      </c>
      <c r="I4" s="125">
        <f t="shared" ref="I4:I5" si="3">H4*K4</f>
        <v>4.5</v>
      </c>
      <c r="J4" s="124">
        <v>44459</v>
      </c>
      <c r="K4" s="126">
        <v>43</v>
      </c>
      <c r="N4" s="120"/>
    </row>
    <row r="5" spans="1:24" x14ac:dyDescent="0.25">
      <c r="E5" s="122" t="s">
        <v>179</v>
      </c>
      <c r="F5" s="123" t="s">
        <v>178</v>
      </c>
      <c r="G5" s="125">
        <v>4.5</v>
      </c>
      <c r="H5" s="125">
        <f t="shared" si="1"/>
        <v>0.10465116279069768</v>
      </c>
      <c r="I5" s="125">
        <f t="shared" si="3"/>
        <v>4.5</v>
      </c>
      <c r="J5" s="124"/>
      <c r="K5" s="126">
        <v>43</v>
      </c>
      <c r="N5" s="120"/>
    </row>
    <row r="6" spans="1:24" x14ac:dyDescent="0.25">
      <c r="E6" s="122" t="s">
        <v>179</v>
      </c>
      <c r="F6" s="123" t="s">
        <v>178</v>
      </c>
      <c r="G6" s="125">
        <v>5.5</v>
      </c>
      <c r="H6" s="125">
        <f t="shared" ref="H6:H11" si="4">G6/43</f>
        <v>0.12790697674418605</v>
      </c>
      <c r="I6" s="125">
        <f t="shared" ref="I6:I11" si="5">H6*K6</f>
        <v>5.8837209302325579</v>
      </c>
      <c r="J6" s="124">
        <v>44459</v>
      </c>
      <c r="K6" s="126">
        <v>46</v>
      </c>
    </row>
    <row r="7" spans="1:24" x14ac:dyDescent="0.25">
      <c r="E7" s="122" t="s">
        <v>179</v>
      </c>
      <c r="F7" s="123" t="s">
        <v>175</v>
      </c>
      <c r="G7" s="125">
        <v>6.5</v>
      </c>
      <c r="H7" s="125">
        <f t="shared" si="4"/>
        <v>0.15116279069767441</v>
      </c>
      <c r="I7" s="125">
        <f t="shared" si="5"/>
        <v>6.5</v>
      </c>
      <c r="J7" s="124">
        <v>44459</v>
      </c>
      <c r="K7" s="126">
        <v>43</v>
      </c>
    </row>
    <row r="8" spans="1:24" x14ac:dyDescent="0.25">
      <c r="E8" s="122" t="s">
        <v>92</v>
      </c>
      <c r="F8" s="123" t="s">
        <v>178</v>
      </c>
      <c r="G8" s="125">
        <v>7.5</v>
      </c>
      <c r="H8" s="125">
        <f t="shared" si="4"/>
        <v>0.1744186046511628</v>
      </c>
      <c r="I8" s="125">
        <f t="shared" si="5"/>
        <v>8.0232558139534884</v>
      </c>
      <c r="J8" s="124">
        <v>44459</v>
      </c>
      <c r="K8" s="126">
        <v>46</v>
      </c>
    </row>
    <row r="9" spans="1:24" x14ac:dyDescent="0.25">
      <c r="E9" s="122" t="s">
        <v>92</v>
      </c>
      <c r="F9" s="123" t="s">
        <v>178</v>
      </c>
      <c r="G9" s="125">
        <v>8.5</v>
      </c>
      <c r="H9" s="125">
        <f t="shared" si="4"/>
        <v>0.19767441860465115</v>
      </c>
      <c r="I9" s="125">
        <f t="shared" si="5"/>
        <v>8.5</v>
      </c>
      <c r="J9" s="124">
        <v>44459</v>
      </c>
      <c r="K9" s="126">
        <v>43</v>
      </c>
    </row>
    <row r="10" spans="1:24" x14ac:dyDescent="0.25">
      <c r="E10" s="122" t="s">
        <v>92</v>
      </c>
      <c r="F10" s="123" t="s">
        <v>178</v>
      </c>
      <c r="G10" s="125">
        <v>9.5</v>
      </c>
      <c r="H10" s="125">
        <f t="shared" si="4"/>
        <v>0.22093023255813954</v>
      </c>
      <c r="I10" s="125">
        <f t="shared" si="5"/>
        <v>9.5</v>
      </c>
      <c r="J10" s="124">
        <v>44459</v>
      </c>
      <c r="K10" s="126">
        <v>43</v>
      </c>
    </row>
    <row r="11" spans="1:24" ht="15.75" thickBot="1" x14ac:dyDescent="0.3">
      <c r="E11" s="144" t="s">
        <v>180</v>
      </c>
      <c r="F11" s="132" t="s">
        <v>178</v>
      </c>
      <c r="G11" s="143">
        <v>10.5</v>
      </c>
      <c r="H11" s="143">
        <f t="shared" si="4"/>
        <v>0.2441860465116279</v>
      </c>
      <c r="I11" s="143">
        <f t="shared" si="5"/>
        <v>10.5</v>
      </c>
      <c r="J11" s="142">
        <v>44459</v>
      </c>
      <c r="K11" s="133">
        <v>43</v>
      </c>
    </row>
    <row r="14" spans="1:24" ht="15.75" thickBot="1" x14ac:dyDescent="0.3"/>
    <row r="15" spans="1:24" ht="15.75" thickBot="1" x14ac:dyDescent="0.3">
      <c r="A15" s="141"/>
      <c r="B15" s="137"/>
      <c r="C15" s="137"/>
      <c r="D15" s="137"/>
      <c r="E15" s="137"/>
      <c r="F15" s="137"/>
      <c r="G15" s="138"/>
      <c r="H15" s="140">
        <v>43</v>
      </c>
      <c r="I15" s="138"/>
      <c r="J15" s="137"/>
      <c r="K15" s="283" t="s">
        <v>0</v>
      </c>
      <c r="L15" s="284"/>
      <c r="M15" s="137"/>
      <c r="N15" s="285" t="s">
        <v>76</v>
      </c>
      <c r="O15" s="286"/>
      <c r="P15" s="137"/>
      <c r="Q15" s="137"/>
      <c r="R15" s="137"/>
      <c r="S15" s="138"/>
      <c r="T15" s="137"/>
      <c r="U15" s="139"/>
      <c r="V15" s="137"/>
      <c r="W15" s="137"/>
      <c r="X15" s="137"/>
    </row>
    <row r="16" spans="1:24" s="128" customFormat="1" ht="50.25" customHeight="1" x14ac:dyDescent="0.25">
      <c r="A16" s="127" t="s">
        <v>24</v>
      </c>
      <c r="B16" s="134" t="s">
        <v>25</v>
      </c>
      <c r="C16" s="134" t="s">
        <v>1</v>
      </c>
      <c r="D16" s="134" t="s">
        <v>2</v>
      </c>
      <c r="E16" s="134" t="s">
        <v>3</v>
      </c>
      <c r="F16" s="134" t="s">
        <v>4</v>
      </c>
      <c r="G16" s="136" t="s">
        <v>5</v>
      </c>
      <c r="H16" s="136" t="s">
        <v>127</v>
      </c>
      <c r="I16" s="136" t="s">
        <v>171</v>
      </c>
      <c r="J16" s="134" t="s">
        <v>6</v>
      </c>
      <c r="K16" s="134" t="s">
        <v>7</v>
      </c>
      <c r="L16" s="134" t="s">
        <v>8</v>
      </c>
      <c r="M16" s="134" t="s">
        <v>9</v>
      </c>
      <c r="N16" s="134" t="s">
        <v>7</v>
      </c>
      <c r="O16" s="134" t="s">
        <v>8</v>
      </c>
      <c r="P16" s="134" t="s">
        <v>10</v>
      </c>
      <c r="Q16" s="134" t="s">
        <v>12</v>
      </c>
      <c r="R16" s="134" t="s">
        <v>13</v>
      </c>
      <c r="S16" s="134" t="s">
        <v>11</v>
      </c>
      <c r="T16" s="134" t="s">
        <v>172</v>
      </c>
      <c r="U16" s="134" t="s">
        <v>14</v>
      </c>
      <c r="V16" s="134" t="s">
        <v>18</v>
      </c>
      <c r="W16" s="134" t="s">
        <v>19</v>
      </c>
      <c r="X16" s="135" t="s">
        <v>20</v>
      </c>
    </row>
    <row r="17" spans="1:24" s="153" customFormat="1" ht="11.25" x14ac:dyDescent="0.2">
      <c r="A17" s="150">
        <v>1200</v>
      </c>
      <c r="B17" s="73" t="s">
        <v>157</v>
      </c>
      <c r="C17" s="75">
        <v>44459</v>
      </c>
      <c r="D17" s="73" t="s">
        <v>157</v>
      </c>
      <c r="E17" s="73" t="s">
        <v>179</v>
      </c>
      <c r="F17" s="73" t="s">
        <v>181</v>
      </c>
      <c r="G17" s="74">
        <v>6</v>
      </c>
      <c r="H17" s="74">
        <f>G17/$H$15</f>
        <v>0.13953488372093023</v>
      </c>
      <c r="I17" s="74">
        <f t="shared" ref="I17:I26" si="6">+H17*V17</f>
        <v>6</v>
      </c>
      <c r="J17" s="74">
        <f>+I17*A17</f>
        <v>7200</v>
      </c>
      <c r="K17" s="74"/>
      <c r="L17" s="74">
        <v>49.25</v>
      </c>
      <c r="M17" s="151">
        <f>SUM(J17:L17)</f>
        <v>7249.25</v>
      </c>
      <c r="N17" s="74"/>
      <c r="O17" s="74">
        <v>-71.25</v>
      </c>
      <c r="P17" s="74"/>
      <c r="Q17" s="74"/>
      <c r="R17" s="74">
        <v>-38.950000000000003</v>
      </c>
      <c r="S17" s="74">
        <f>-J17*1%</f>
        <v>-72</v>
      </c>
      <c r="T17" s="151">
        <f>SUM(N17:S17)</f>
        <v>-182.2</v>
      </c>
      <c r="U17" s="151">
        <f>+M17+T17</f>
        <v>7067.05</v>
      </c>
      <c r="V17" s="73">
        <v>43</v>
      </c>
      <c r="W17" s="73" t="s">
        <v>184</v>
      </c>
      <c r="X17" s="152" t="s">
        <v>182</v>
      </c>
    </row>
    <row r="18" spans="1:24" s="159" customFormat="1" ht="11.25" x14ac:dyDescent="0.2">
      <c r="A18" s="154">
        <v>419</v>
      </c>
      <c r="B18" s="83" t="s">
        <v>176</v>
      </c>
      <c r="C18" s="155">
        <v>44459</v>
      </c>
      <c r="D18" s="83" t="s">
        <v>175</v>
      </c>
      <c r="E18" s="83" t="s">
        <v>179</v>
      </c>
      <c r="F18" s="83" t="s">
        <v>181</v>
      </c>
      <c r="G18" s="156">
        <v>6</v>
      </c>
      <c r="H18" s="156">
        <f t="shared" ref="H18:H26" si="7">G18/$H$15</f>
        <v>0.13953488372093023</v>
      </c>
      <c r="I18" s="156">
        <f t="shared" si="6"/>
        <v>6</v>
      </c>
      <c r="J18" s="156">
        <f t="shared" ref="J18:J26" si="8">+I18*A18</f>
        <v>2514</v>
      </c>
      <c r="K18" s="156">
        <v>50</v>
      </c>
      <c r="L18" s="156"/>
      <c r="M18" s="157">
        <f t="shared" ref="M18:M26" si="9">SUM(J18:L18)</f>
        <v>2564</v>
      </c>
      <c r="N18" s="156">
        <v>-71.25</v>
      </c>
      <c r="O18" s="156"/>
      <c r="P18" s="156"/>
      <c r="Q18" s="156"/>
      <c r="R18" s="156">
        <v>-299.64</v>
      </c>
      <c r="S18" s="156">
        <f t="shared" ref="S18:S25" si="10">-J18*1%</f>
        <v>-25.14</v>
      </c>
      <c r="T18" s="157">
        <f t="shared" ref="T18:T26" si="11">SUM(N18:S18)</f>
        <v>-396.03</v>
      </c>
      <c r="U18" s="157">
        <f t="shared" ref="U18:U26" si="12">+M18+T18</f>
        <v>2167.9700000000003</v>
      </c>
      <c r="V18" s="83">
        <v>43</v>
      </c>
      <c r="W18" s="83" t="s">
        <v>184</v>
      </c>
      <c r="X18" s="158" t="s">
        <v>182</v>
      </c>
    </row>
    <row r="19" spans="1:24" s="163" customFormat="1" ht="11.25" x14ac:dyDescent="0.2">
      <c r="A19" s="160">
        <v>1000</v>
      </c>
      <c r="B19" s="76" t="s">
        <v>177</v>
      </c>
      <c r="C19" s="78">
        <v>44459</v>
      </c>
      <c r="D19" s="76" t="s">
        <v>178</v>
      </c>
      <c r="E19" s="76" t="s">
        <v>179</v>
      </c>
      <c r="F19" s="76" t="s">
        <v>181</v>
      </c>
      <c r="G19" s="77">
        <v>6.25</v>
      </c>
      <c r="H19" s="77">
        <f t="shared" si="7"/>
        <v>0.14534883720930233</v>
      </c>
      <c r="I19" s="77">
        <f t="shared" si="6"/>
        <v>6.25</v>
      </c>
      <c r="J19" s="77">
        <f t="shared" si="8"/>
        <v>6250</v>
      </c>
      <c r="K19" s="77">
        <v>100</v>
      </c>
      <c r="L19" s="77"/>
      <c r="M19" s="161">
        <f t="shared" si="9"/>
        <v>6350</v>
      </c>
      <c r="N19" s="77">
        <v>-71.25</v>
      </c>
      <c r="O19" s="77"/>
      <c r="P19" s="77"/>
      <c r="Q19" s="77">
        <v>-500</v>
      </c>
      <c r="R19" s="77">
        <v>-285.48</v>
      </c>
      <c r="S19" s="77">
        <f t="shared" si="10"/>
        <v>-62.5</v>
      </c>
      <c r="T19" s="161">
        <f t="shared" si="11"/>
        <v>-919.23</v>
      </c>
      <c r="U19" s="161">
        <f t="shared" si="12"/>
        <v>5430.77</v>
      </c>
      <c r="V19" s="76">
        <v>43</v>
      </c>
      <c r="W19" s="76" t="s">
        <v>184</v>
      </c>
      <c r="X19" s="162" t="s">
        <v>183</v>
      </c>
    </row>
    <row r="20" spans="1:24" s="163" customFormat="1" ht="11.25" x14ac:dyDescent="0.2">
      <c r="A20" s="160">
        <v>340</v>
      </c>
      <c r="B20" s="76" t="s">
        <v>177</v>
      </c>
      <c r="C20" s="78"/>
      <c r="D20" s="76" t="s">
        <v>178</v>
      </c>
      <c r="E20" s="76" t="s">
        <v>179</v>
      </c>
      <c r="F20" s="76"/>
      <c r="G20" s="77">
        <v>6.25</v>
      </c>
      <c r="H20" s="77">
        <f t="shared" si="7"/>
        <v>0.14534883720930233</v>
      </c>
      <c r="I20" s="77">
        <f t="shared" si="6"/>
        <v>6.25</v>
      </c>
      <c r="J20" s="77">
        <f t="shared" si="8"/>
        <v>2125</v>
      </c>
      <c r="K20" s="77">
        <v>100</v>
      </c>
      <c r="L20" s="77"/>
      <c r="M20" s="161">
        <f t="shared" si="9"/>
        <v>2225</v>
      </c>
      <c r="N20" s="77">
        <v>-71.25</v>
      </c>
      <c r="O20" s="77"/>
      <c r="P20" s="77"/>
      <c r="Q20" s="77">
        <v>-170</v>
      </c>
      <c r="R20" s="77"/>
      <c r="S20" s="77">
        <f t="shared" si="10"/>
        <v>-21.25</v>
      </c>
      <c r="T20" s="161">
        <f t="shared" si="11"/>
        <v>-262.5</v>
      </c>
      <c r="U20" s="161">
        <f t="shared" si="12"/>
        <v>1962.5</v>
      </c>
      <c r="V20" s="76">
        <v>43</v>
      </c>
      <c r="W20" s="76"/>
      <c r="X20" s="162" t="s">
        <v>183</v>
      </c>
    </row>
    <row r="21" spans="1:24" s="163" customFormat="1" ht="11.25" x14ac:dyDescent="0.2">
      <c r="A21" s="160">
        <v>330</v>
      </c>
      <c r="B21" s="76" t="s">
        <v>177</v>
      </c>
      <c r="C21" s="78">
        <v>44459</v>
      </c>
      <c r="D21" s="76" t="s">
        <v>178</v>
      </c>
      <c r="E21" s="76" t="s">
        <v>179</v>
      </c>
      <c r="F21" s="76" t="s">
        <v>181</v>
      </c>
      <c r="G21" s="77">
        <v>6.25</v>
      </c>
      <c r="H21" s="77">
        <f t="shared" si="7"/>
        <v>0.14534883720930233</v>
      </c>
      <c r="I21" s="77">
        <f t="shared" si="6"/>
        <v>6.6860465116279073</v>
      </c>
      <c r="J21" s="77">
        <f t="shared" si="8"/>
        <v>2206.3953488372094</v>
      </c>
      <c r="K21" s="77"/>
      <c r="L21" s="77"/>
      <c r="M21" s="161">
        <f t="shared" si="9"/>
        <v>2206.3953488372094</v>
      </c>
      <c r="N21" s="77"/>
      <c r="O21" s="77"/>
      <c r="P21" s="77"/>
      <c r="Q21" s="77">
        <v>-165</v>
      </c>
      <c r="R21" s="77"/>
      <c r="S21" s="77">
        <f t="shared" si="10"/>
        <v>-22.063953488372096</v>
      </c>
      <c r="T21" s="161">
        <f t="shared" si="11"/>
        <v>-187.06395348837211</v>
      </c>
      <c r="U21" s="161">
        <f t="shared" si="12"/>
        <v>2019.3313953488373</v>
      </c>
      <c r="V21" s="76">
        <v>46</v>
      </c>
      <c r="W21" s="76" t="s">
        <v>184</v>
      </c>
      <c r="X21" s="162" t="s">
        <v>183</v>
      </c>
    </row>
    <row r="22" spans="1:24" s="159" customFormat="1" ht="11.25" x14ac:dyDescent="0.2">
      <c r="A22" s="154">
        <v>369</v>
      </c>
      <c r="B22" s="83" t="s">
        <v>176</v>
      </c>
      <c r="C22" s="155">
        <v>44459</v>
      </c>
      <c r="D22" s="83" t="s">
        <v>175</v>
      </c>
      <c r="E22" s="83" t="s">
        <v>179</v>
      </c>
      <c r="F22" s="83" t="s">
        <v>181</v>
      </c>
      <c r="G22" s="156">
        <v>6</v>
      </c>
      <c r="H22" s="156">
        <f t="shared" si="7"/>
        <v>0.13953488372093023</v>
      </c>
      <c r="I22" s="156">
        <f t="shared" si="6"/>
        <v>6</v>
      </c>
      <c r="J22" s="156">
        <f t="shared" si="8"/>
        <v>2214</v>
      </c>
      <c r="K22" s="156">
        <v>50</v>
      </c>
      <c r="L22" s="156"/>
      <c r="M22" s="157">
        <f t="shared" si="9"/>
        <v>2264</v>
      </c>
      <c r="N22" s="156">
        <v>-71.25</v>
      </c>
      <c r="O22" s="156"/>
      <c r="P22" s="156"/>
      <c r="Q22" s="156"/>
      <c r="R22" s="156"/>
      <c r="S22" s="156">
        <f t="shared" si="10"/>
        <v>-22.14</v>
      </c>
      <c r="T22" s="157">
        <f t="shared" si="11"/>
        <v>-93.39</v>
      </c>
      <c r="U22" s="157">
        <f t="shared" si="12"/>
        <v>2170.61</v>
      </c>
      <c r="V22" s="83">
        <v>43</v>
      </c>
      <c r="W22" s="83" t="s">
        <v>184</v>
      </c>
      <c r="X22" s="158" t="s">
        <v>183</v>
      </c>
    </row>
    <row r="23" spans="1:24" s="163" customFormat="1" ht="11.25" x14ac:dyDescent="0.2">
      <c r="A23" s="160">
        <v>700</v>
      </c>
      <c r="B23" s="76" t="s">
        <v>177</v>
      </c>
      <c r="C23" s="78">
        <v>44459</v>
      </c>
      <c r="D23" s="76" t="s">
        <v>178</v>
      </c>
      <c r="E23" s="76" t="s">
        <v>92</v>
      </c>
      <c r="F23" s="76" t="s">
        <v>181</v>
      </c>
      <c r="G23" s="77">
        <v>6.25</v>
      </c>
      <c r="H23" s="77">
        <f t="shared" si="7"/>
        <v>0.14534883720930233</v>
      </c>
      <c r="I23" s="77">
        <f t="shared" si="6"/>
        <v>6.6860465116279073</v>
      </c>
      <c r="J23" s="77">
        <f t="shared" si="8"/>
        <v>4680.2325581395353</v>
      </c>
      <c r="K23" s="77"/>
      <c r="L23" s="77"/>
      <c r="M23" s="161">
        <f t="shared" si="9"/>
        <v>4680.2325581395353</v>
      </c>
      <c r="N23" s="77"/>
      <c r="O23" s="77"/>
      <c r="P23" s="77"/>
      <c r="Q23" s="77">
        <v>-350</v>
      </c>
      <c r="R23" s="77"/>
      <c r="S23" s="77">
        <f t="shared" si="10"/>
        <v>-46.802325581395351</v>
      </c>
      <c r="T23" s="161">
        <f t="shared" si="11"/>
        <v>-396.80232558139534</v>
      </c>
      <c r="U23" s="161">
        <f t="shared" si="12"/>
        <v>4283.4302325581402</v>
      </c>
      <c r="V23" s="76">
        <v>46</v>
      </c>
      <c r="W23" s="76" t="s">
        <v>184</v>
      </c>
      <c r="X23" s="162" t="s">
        <v>183</v>
      </c>
    </row>
    <row r="24" spans="1:24" s="163" customFormat="1" ht="11.25" x14ac:dyDescent="0.2">
      <c r="A24" s="160">
        <v>0</v>
      </c>
      <c r="B24" s="76" t="s">
        <v>177</v>
      </c>
      <c r="C24" s="78">
        <v>44459</v>
      </c>
      <c r="D24" s="76" t="s">
        <v>178</v>
      </c>
      <c r="E24" s="76" t="s">
        <v>92</v>
      </c>
      <c r="F24" s="76" t="s">
        <v>181</v>
      </c>
      <c r="G24" s="77">
        <v>6.25</v>
      </c>
      <c r="H24" s="77">
        <f t="shared" si="7"/>
        <v>0.14534883720930233</v>
      </c>
      <c r="I24" s="77">
        <f t="shared" si="6"/>
        <v>6.25</v>
      </c>
      <c r="J24" s="77">
        <f t="shared" si="8"/>
        <v>0</v>
      </c>
      <c r="K24" s="77"/>
      <c r="L24" s="77"/>
      <c r="M24" s="161">
        <f t="shared" si="9"/>
        <v>0</v>
      </c>
      <c r="N24" s="77"/>
      <c r="O24" s="77"/>
      <c r="P24" s="77"/>
      <c r="Q24" s="77"/>
      <c r="R24" s="77"/>
      <c r="S24" s="77">
        <f t="shared" si="10"/>
        <v>0</v>
      </c>
      <c r="T24" s="161">
        <f t="shared" si="11"/>
        <v>0</v>
      </c>
      <c r="U24" s="161">
        <f t="shared" si="12"/>
        <v>0</v>
      </c>
      <c r="V24" s="76">
        <v>43</v>
      </c>
      <c r="W24" s="76" t="s">
        <v>184</v>
      </c>
      <c r="X24" s="162" t="s">
        <v>183</v>
      </c>
    </row>
    <row r="25" spans="1:24" s="163" customFormat="1" ht="11.25" x14ac:dyDescent="0.2">
      <c r="A25" s="160">
        <v>200</v>
      </c>
      <c r="B25" s="76" t="s">
        <v>177</v>
      </c>
      <c r="C25" s="78">
        <v>44459</v>
      </c>
      <c r="D25" s="76" t="s">
        <v>178</v>
      </c>
      <c r="E25" s="76" t="s">
        <v>92</v>
      </c>
      <c r="F25" s="76" t="s">
        <v>181</v>
      </c>
      <c r="G25" s="77">
        <v>6.25</v>
      </c>
      <c r="H25" s="77">
        <f t="shared" si="7"/>
        <v>0.14534883720930233</v>
      </c>
      <c r="I25" s="77">
        <f t="shared" si="6"/>
        <v>6.25</v>
      </c>
      <c r="J25" s="77">
        <f t="shared" si="8"/>
        <v>1250</v>
      </c>
      <c r="K25" s="77"/>
      <c r="L25" s="77"/>
      <c r="M25" s="161">
        <f t="shared" si="9"/>
        <v>1250</v>
      </c>
      <c r="N25" s="77"/>
      <c r="O25" s="77"/>
      <c r="P25" s="77"/>
      <c r="Q25" s="77">
        <v>-100</v>
      </c>
      <c r="R25" s="77"/>
      <c r="S25" s="77">
        <f t="shared" si="10"/>
        <v>-12.5</v>
      </c>
      <c r="T25" s="161">
        <f t="shared" si="11"/>
        <v>-112.5</v>
      </c>
      <c r="U25" s="161">
        <f t="shared" si="12"/>
        <v>1137.5</v>
      </c>
      <c r="V25" s="76">
        <v>43</v>
      </c>
      <c r="W25" s="76" t="s">
        <v>184</v>
      </c>
      <c r="X25" s="162" t="s">
        <v>183</v>
      </c>
    </row>
    <row r="26" spans="1:24" s="163" customFormat="1" ht="12" thickBot="1" x14ac:dyDescent="0.25">
      <c r="A26" s="160">
        <v>2098</v>
      </c>
      <c r="B26" s="76" t="s">
        <v>177</v>
      </c>
      <c r="C26" s="78">
        <v>44459</v>
      </c>
      <c r="D26" s="76" t="s">
        <v>178</v>
      </c>
      <c r="E26" s="76" t="s">
        <v>180</v>
      </c>
      <c r="F26" s="76" t="s">
        <v>181</v>
      </c>
      <c r="G26" s="77">
        <v>6.25</v>
      </c>
      <c r="H26" s="77">
        <f t="shared" si="7"/>
        <v>0.14534883720930233</v>
      </c>
      <c r="I26" s="77">
        <f t="shared" si="6"/>
        <v>6.25</v>
      </c>
      <c r="J26" s="77">
        <f t="shared" si="8"/>
        <v>13112.5</v>
      </c>
      <c r="K26" s="77"/>
      <c r="L26" s="77"/>
      <c r="M26" s="161">
        <f t="shared" si="9"/>
        <v>13112.5</v>
      </c>
      <c r="N26" s="77"/>
      <c r="O26" s="77"/>
      <c r="P26" s="77"/>
      <c r="Q26" s="77">
        <v>-1049</v>
      </c>
      <c r="R26" s="77"/>
      <c r="S26" s="77"/>
      <c r="T26" s="161">
        <f t="shared" si="11"/>
        <v>-1049</v>
      </c>
      <c r="U26" s="161">
        <f t="shared" si="12"/>
        <v>12063.5</v>
      </c>
      <c r="V26" s="76">
        <v>43</v>
      </c>
      <c r="W26" s="76" t="s">
        <v>184</v>
      </c>
      <c r="X26" s="162" t="s">
        <v>183</v>
      </c>
    </row>
    <row r="27" spans="1:24" s="71" customFormat="1" ht="13.5" thickBot="1" x14ac:dyDescent="0.25">
      <c r="A27" s="129">
        <f>SUBTOTAL(9,A17:A26)</f>
        <v>6656</v>
      </c>
      <c r="B27" s="287" t="s">
        <v>26</v>
      </c>
      <c r="C27" s="288"/>
      <c r="D27" s="288"/>
      <c r="E27" s="288"/>
      <c r="F27" s="288"/>
      <c r="G27" s="288"/>
      <c r="H27" s="288"/>
      <c r="I27" s="130">
        <f t="shared" ref="I27:U27" si="13">SUBTOTAL(9,I17:I26)</f>
        <v>62.622093023255815</v>
      </c>
      <c r="J27" s="130">
        <f t="shared" si="13"/>
        <v>41552.127906976748</v>
      </c>
      <c r="K27" s="130">
        <f t="shared" si="13"/>
        <v>300</v>
      </c>
      <c r="L27" s="130">
        <f t="shared" si="13"/>
        <v>49.25</v>
      </c>
      <c r="M27" s="130">
        <f t="shared" si="13"/>
        <v>41901.377906976748</v>
      </c>
      <c r="N27" s="130">
        <f t="shared" si="13"/>
        <v>-285</v>
      </c>
      <c r="O27" s="130">
        <f t="shared" si="13"/>
        <v>-71.25</v>
      </c>
      <c r="P27" s="130">
        <f t="shared" si="13"/>
        <v>0</v>
      </c>
      <c r="Q27" s="130">
        <f t="shared" si="13"/>
        <v>-2334</v>
      </c>
      <c r="R27" s="130">
        <f t="shared" si="13"/>
        <v>-624.06999999999994</v>
      </c>
      <c r="S27" s="130">
        <f t="shared" si="13"/>
        <v>-284.39627906976744</v>
      </c>
      <c r="T27" s="130">
        <f t="shared" si="13"/>
        <v>-3598.7162790697676</v>
      </c>
      <c r="U27" s="131">
        <f t="shared" si="13"/>
        <v>38302.661627906979</v>
      </c>
      <c r="V27" s="289"/>
      <c r="W27" s="290"/>
      <c r="X27" s="290"/>
    </row>
    <row r="28" spans="1:24" x14ac:dyDescent="0.25">
      <c r="A28" s="95"/>
      <c r="B28" s="95"/>
      <c r="C28" s="95"/>
      <c r="D28" s="95"/>
      <c r="E28" s="95"/>
      <c r="F28" s="95"/>
      <c r="G28" s="103"/>
      <c r="H28" s="95"/>
      <c r="I28" s="95"/>
      <c r="J28" s="95"/>
      <c r="K28" s="95"/>
      <c r="L28" s="95"/>
      <c r="M28" s="103"/>
      <c r="N28" s="95"/>
      <c r="O28" s="95"/>
      <c r="P28" s="95"/>
      <c r="Q28" s="95"/>
      <c r="R28" s="104"/>
      <c r="S28" s="95"/>
      <c r="T28" s="105"/>
      <c r="U28" s="95"/>
      <c r="V28" s="95"/>
    </row>
    <row r="29" spans="1:24" x14ac:dyDescent="0.25">
      <c r="A29" s="149" t="e">
        <f>+#REF!+#REF!+#REF!</f>
        <v>#REF!</v>
      </c>
      <c r="B29" s="95"/>
      <c r="C29" s="95"/>
      <c r="D29" s="95"/>
      <c r="E29" s="95"/>
      <c r="F29" s="95"/>
      <c r="G29" s="103"/>
      <c r="H29" s="95"/>
      <c r="I29" s="95"/>
      <c r="J29" s="106" t="e">
        <f>+#REF!+#REF!+#REF!</f>
        <v>#REF!</v>
      </c>
      <c r="K29" s="95">
        <f>COUNT(K17:K26)</f>
        <v>4</v>
      </c>
      <c r="L29" s="95">
        <f>COUNT(L17:L26)</f>
        <v>1</v>
      </c>
      <c r="M29" s="103"/>
      <c r="N29" s="95">
        <f>COUNT(N17:N26)</f>
        <v>4</v>
      </c>
      <c r="O29" s="95">
        <f>COUNT(O17:O26)</f>
        <v>1</v>
      </c>
      <c r="P29" s="95"/>
      <c r="Q29" s="95"/>
      <c r="R29" s="104"/>
      <c r="S29" s="95"/>
      <c r="T29" s="105"/>
      <c r="U29" s="106" t="e">
        <f>+#REF!+#REF!+#REF!</f>
        <v>#REF!</v>
      </c>
      <c r="V29" s="95"/>
    </row>
    <row r="30" spans="1:24" x14ac:dyDescent="0.25">
      <c r="A30" s="95"/>
      <c r="B30" s="95"/>
      <c r="C30" s="95"/>
      <c r="D30" s="95"/>
      <c r="E30" s="95"/>
      <c r="F30" s="95"/>
      <c r="G30" s="103"/>
      <c r="H30" s="95"/>
      <c r="I30" s="95"/>
      <c r="J30" s="106" t="e">
        <f>+J29-J27</f>
        <v>#REF!</v>
      </c>
      <c r="K30" s="95"/>
      <c r="L30" s="95"/>
      <c r="M30" s="103"/>
      <c r="N30" s="95"/>
      <c r="O30" s="95"/>
      <c r="P30" s="95"/>
      <c r="Q30" s="95"/>
      <c r="R30" s="104"/>
      <c r="S30" s="95"/>
      <c r="T30" s="105"/>
      <c r="U30" s="106" t="e">
        <f>+U27-U29</f>
        <v>#REF!</v>
      </c>
      <c r="V30" s="95"/>
    </row>
    <row r="31" spans="1:24" x14ac:dyDescent="0.25">
      <c r="A31" s="95"/>
      <c r="B31" s="95"/>
      <c r="C31" s="95"/>
      <c r="D31" s="95"/>
      <c r="E31" s="95"/>
      <c r="F31" s="95"/>
      <c r="G31" s="103"/>
      <c r="H31" s="95"/>
      <c r="I31" s="95"/>
      <c r="J31" s="95"/>
      <c r="K31" s="95"/>
      <c r="L31" s="95"/>
      <c r="M31" s="103"/>
      <c r="N31" s="95"/>
      <c r="O31" s="95"/>
      <c r="P31" s="95"/>
      <c r="Q31" s="95"/>
      <c r="R31" s="104"/>
      <c r="S31" s="95"/>
      <c r="T31" s="105"/>
      <c r="U31" s="95"/>
      <c r="V31" s="95"/>
    </row>
    <row r="32" spans="1:24" x14ac:dyDescent="0.25">
      <c r="A32" s="95"/>
      <c r="B32" s="95"/>
      <c r="C32" s="95"/>
      <c r="D32" s="95"/>
      <c r="E32" s="95"/>
      <c r="F32" s="95"/>
      <c r="G32" s="103"/>
      <c r="H32" s="95"/>
      <c r="I32" s="95"/>
      <c r="J32" s="95"/>
      <c r="K32" s="95"/>
      <c r="L32" s="95"/>
      <c r="M32" s="103"/>
      <c r="N32" s="95"/>
      <c r="O32" s="95"/>
      <c r="P32" s="95"/>
      <c r="Q32" s="95"/>
      <c r="R32" s="104"/>
      <c r="S32" s="95"/>
      <c r="T32" s="105"/>
      <c r="U32" s="95"/>
      <c r="V32" s="95"/>
    </row>
    <row r="33" spans="1:22" x14ac:dyDescent="0.25">
      <c r="A33" s="95"/>
      <c r="B33" s="95"/>
      <c r="C33" s="95"/>
      <c r="D33" s="95"/>
      <c r="E33" s="95"/>
      <c r="F33" s="95"/>
      <c r="G33" s="103"/>
      <c r="H33" s="95"/>
      <c r="I33" s="95"/>
      <c r="J33" s="95"/>
      <c r="K33" s="95"/>
      <c r="L33" s="95"/>
      <c r="M33" s="103"/>
      <c r="N33" s="95"/>
      <c r="O33" s="95"/>
      <c r="P33" s="95"/>
      <c r="Q33" s="95"/>
      <c r="R33" s="104"/>
      <c r="S33" s="95"/>
      <c r="T33" s="105"/>
      <c r="U33" s="95"/>
      <c r="V33" s="95"/>
    </row>
    <row r="34" spans="1:22" x14ac:dyDescent="0.25">
      <c r="A34" s="95"/>
      <c r="B34" s="95"/>
      <c r="C34" s="95"/>
      <c r="D34" s="95"/>
      <c r="E34" s="95"/>
      <c r="F34" s="95"/>
      <c r="G34" s="103"/>
      <c r="H34" s="95"/>
      <c r="I34" s="95"/>
      <c r="J34" s="95"/>
      <c r="K34" s="95"/>
      <c r="L34" s="95"/>
      <c r="M34" s="103"/>
      <c r="N34" s="95"/>
      <c r="O34" s="95"/>
      <c r="P34" s="95"/>
      <c r="Q34" s="95"/>
      <c r="R34" s="104"/>
      <c r="S34" s="95"/>
      <c r="T34" s="105"/>
      <c r="U34" s="95"/>
      <c r="V34" s="95"/>
    </row>
    <row r="35" spans="1:22" x14ac:dyDescent="0.25">
      <c r="A35" s="95"/>
      <c r="B35" s="95"/>
      <c r="C35" s="95"/>
      <c r="D35" s="95"/>
      <c r="E35" s="95"/>
      <c r="F35" s="95"/>
      <c r="G35" s="103"/>
      <c r="H35" s="95"/>
      <c r="I35" s="95"/>
      <c r="J35" s="95"/>
      <c r="K35" s="95"/>
      <c r="L35" s="95"/>
      <c r="M35" s="103"/>
      <c r="N35" s="95"/>
      <c r="O35" s="95"/>
      <c r="P35" s="95"/>
      <c r="Q35" s="95"/>
      <c r="R35" s="104"/>
      <c r="S35" s="95"/>
      <c r="T35" s="105"/>
      <c r="U35" s="95"/>
      <c r="V35" s="95"/>
    </row>
    <row r="36" spans="1:22" x14ac:dyDescent="0.25">
      <c r="A36" s="95"/>
      <c r="B36" s="95"/>
      <c r="C36" s="95"/>
      <c r="D36" s="95"/>
      <c r="E36" s="95"/>
      <c r="F36" s="95"/>
      <c r="G36" s="103"/>
      <c r="H36" s="95"/>
      <c r="I36" s="95"/>
      <c r="J36" s="95"/>
      <c r="K36" s="95"/>
      <c r="L36" s="95"/>
      <c r="M36" s="103"/>
      <c r="N36" s="95"/>
      <c r="O36" s="95"/>
      <c r="P36" s="95"/>
      <c r="Q36" s="95"/>
      <c r="R36" s="104"/>
      <c r="S36" s="95"/>
      <c r="T36" s="105"/>
      <c r="U36" s="95"/>
      <c r="V36" s="95"/>
    </row>
    <row r="37" spans="1:22" x14ac:dyDescent="0.25">
      <c r="A37" s="95"/>
      <c r="B37" s="95"/>
      <c r="C37" s="95"/>
      <c r="D37" s="95"/>
      <c r="E37" s="95"/>
      <c r="F37" s="95"/>
      <c r="G37" s="103"/>
      <c r="H37" s="95"/>
      <c r="I37" s="95"/>
      <c r="J37" s="95"/>
      <c r="K37" s="95"/>
      <c r="L37" s="95"/>
      <c r="M37" s="103"/>
      <c r="N37" s="95"/>
      <c r="O37" s="95"/>
      <c r="P37" s="95"/>
      <c r="Q37" s="95"/>
      <c r="R37" s="104"/>
      <c r="S37" s="95"/>
      <c r="T37" s="105"/>
      <c r="U37" s="95"/>
      <c r="V37" s="95"/>
    </row>
    <row r="38" spans="1:22" x14ac:dyDescent="0.25">
      <c r="A38" s="95"/>
      <c r="B38" s="95"/>
      <c r="C38" s="95"/>
      <c r="D38" s="95"/>
      <c r="E38" s="95"/>
      <c r="F38" s="95"/>
      <c r="G38" s="103"/>
      <c r="H38" s="95"/>
      <c r="I38" s="95"/>
      <c r="J38" s="95"/>
      <c r="K38" s="95"/>
      <c r="L38" s="95"/>
      <c r="M38" s="103"/>
      <c r="N38" s="95"/>
      <c r="O38" s="95"/>
      <c r="P38" s="95"/>
      <c r="Q38" s="95"/>
      <c r="R38" s="104"/>
      <c r="S38" s="95"/>
      <c r="T38" s="105"/>
      <c r="U38" s="95"/>
      <c r="V38" s="95"/>
    </row>
    <row r="39" spans="1:22" x14ac:dyDescent="0.25">
      <c r="A39" s="95"/>
      <c r="B39" s="95"/>
      <c r="C39" s="95"/>
      <c r="D39" s="95"/>
      <c r="E39" s="95"/>
      <c r="F39" s="95"/>
      <c r="G39" s="103"/>
      <c r="H39" s="95"/>
      <c r="I39" s="95"/>
      <c r="J39" s="95"/>
      <c r="K39" s="95"/>
      <c r="L39" s="95"/>
      <c r="M39" s="103"/>
      <c r="N39" s="95"/>
      <c r="O39" s="95"/>
      <c r="P39" s="95"/>
      <c r="Q39" s="95"/>
      <c r="R39" s="104"/>
      <c r="S39" s="95"/>
      <c r="T39" s="105"/>
      <c r="U39" s="95"/>
      <c r="V39" s="95"/>
    </row>
    <row r="40" spans="1:22" x14ac:dyDescent="0.25">
      <c r="A40" s="95"/>
      <c r="B40" s="95"/>
      <c r="C40" s="95"/>
      <c r="D40" s="95"/>
      <c r="E40" s="95"/>
      <c r="F40" s="95"/>
      <c r="G40" s="103"/>
      <c r="H40" s="95"/>
      <c r="I40" s="95"/>
      <c r="J40" s="95"/>
      <c r="K40" s="95"/>
      <c r="L40" s="95"/>
      <c r="M40" s="103"/>
      <c r="N40" s="95"/>
      <c r="O40" s="95"/>
      <c r="P40" s="95"/>
      <c r="Q40" s="95"/>
      <c r="R40" s="104"/>
      <c r="S40" s="95"/>
      <c r="T40" s="105"/>
      <c r="U40" s="95"/>
      <c r="V40" s="95"/>
    </row>
    <row r="41" spans="1:22" x14ac:dyDescent="0.25">
      <c r="A41" s="95"/>
      <c r="B41" s="95"/>
      <c r="C41" s="95"/>
      <c r="D41" s="95"/>
      <c r="E41" s="95"/>
      <c r="F41" s="95"/>
      <c r="G41" s="103"/>
      <c r="H41" s="95"/>
      <c r="I41" s="95"/>
      <c r="J41" s="95"/>
      <c r="K41" s="95"/>
      <c r="L41" s="95"/>
      <c r="M41" s="103"/>
      <c r="N41" s="95"/>
      <c r="O41" s="95"/>
      <c r="P41" s="95"/>
      <c r="Q41" s="95"/>
      <c r="R41" s="104"/>
      <c r="S41" s="95"/>
      <c r="T41" s="105"/>
      <c r="U41" s="95"/>
      <c r="V41" s="95"/>
    </row>
    <row r="42" spans="1:22" x14ac:dyDescent="0.25">
      <c r="A42" s="95"/>
      <c r="B42" s="95"/>
      <c r="C42" s="95"/>
      <c r="D42" s="95"/>
      <c r="E42" s="95"/>
      <c r="F42" s="95"/>
      <c r="G42" s="103"/>
      <c r="H42" s="95"/>
      <c r="I42" s="95"/>
      <c r="J42" s="95"/>
      <c r="K42" s="95"/>
      <c r="L42" s="95"/>
      <c r="M42" s="103"/>
      <c r="N42" s="95"/>
      <c r="O42" s="95"/>
      <c r="P42" s="95"/>
      <c r="Q42" s="95"/>
      <c r="R42" s="104"/>
      <c r="S42" s="95"/>
      <c r="T42" s="105"/>
      <c r="U42" s="95"/>
      <c r="V42" s="95"/>
    </row>
    <row r="43" spans="1:22" x14ac:dyDescent="0.25">
      <c r="A43" s="95"/>
      <c r="B43" s="95"/>
      <c r="C43" s="95"/>
      <c r="D43" s="95"/>
      <c r="E43" s="95"/>
      <c r="F43" s="95"/>
      <c r="G43" s="103"/>
      <c r="H43" s="95"/>
      <c r="I43" s="95"/>
      <c r="J43" s="95"/>
      <c r="K43" s="95"/>
      <c r="L43" s="95"/>
      <c r="M43" s="103"/>
      <c r="N43" s="95"/>
      <c r="O43" s="95"/>
      <c r="P43" s="95"/>
      <c r="Q43" s="95"/>
      <c r="R43" s="104"/>
      <c r="S43" s="95"/>
      <c r="T43" s="105"/>
      <c r="U43" s="95"/>
      <c r="V43" s="95"/>
    </row>
    <row r="44" spans="1:22" x14ac:dyDescent="0.25">
      <c r="A44" s="95"/>
      <c r="B44" s="95"/>
      <c r="C44" s="95"/>
      <c r="D44" s="95"/>
      <c r="E44" s="95"/>
      <c r="F44" s="95"/>
      <c r="G44" s="103"/>
      <c r="H44" s="95"/>
      <c r="I44" s="95"/>
      <c r="J44" s="95"/>
      <c r="K44" s="95"/>
      <c r="L44" s="95"/>
      <c r="M44" s="103"/>
      <c r="N44" s="95"/>
      <c r="O44" s="95"/>
      <c r="P44" s="95"/>
      <c r="Q44" s="95"/>
      <c r="R44" s="104"/>
      <c r="S44" s="95"/>
      <c r="T44" s="105"/>
      <c r="U44" s="95"/>
      <c r="V44" s="95"/>
    </row>
    <row r="45" spans="1:22" x14ac:dyDescent="0.25">
      <c r="A45" s="95"/>
      <c r="B45" s="95"/>
      <c r="C45" s="95"/>
      <c r="D45" s="95"/>
      <c r="E45" s="95"/>
      <c r="F45" s="95"/>
      <c r="G45" s="103"/>
      <c r="H45" s="95"/>
      <c r="I45" s="95"/>
      <c r="J45" s="95"/>
      <c r="K45" s="95"/>
      <c r="L45" s="95"/>
      <c r="M45" s="103"/>
      <c r="N45" s="95"/>
      <c r="O45" s="95"/>
      <c r="P45" s="95"/>
      <c r="Q45" s="95"/>
      <c r="R45" s="104"/>
      <c r="S45" s="95"/>
      <c r="T45" s="105"/>
      <c r="U45" s="95"/>
      <c r="V45" s="95"/>
    </row>
    <row r="46" spans="1:22" x14ac:dyDescent="0.25">
      <c r="A46" s="95"/>
      <c r="B46" s="95"/>
      <c r="C46" s="95"/>
      <c r="D46" s="95"/>
      <c r="E46" s="95"/>
      <c r="F46" s="95"/>
      <c r="G46" s="103"/>
      <c r="H46" s="95"/>
      <c r="I46" s="95"/>
      <c r="J46" s="95"/>
      <c r="K46" s="95"/>
      <c r="L46" s="95"/>
      <c r="M46" s="103"/>
      <c r="N46" s="95"/>
      <c r="O46" s="95"/>
      <c r="P46" s="95"/>
      <c r="Q46" s="95"/>
      <c r="R46" s="104"/>
      <c r="S46" s="95"/>
      <c r="T46" s="105"/>
      <c r="U46" s="95"/>
      <c r="V46" s="95"/>
    </row>
    <row r="47" spans="1:22" x14ac:dyDescent="0.25">
      <c r="A47" s="95"/>
      <c r="B47" s="95"/>
      <c r="C47" s="95"/>
      <c r="D47" s="95"/>
      <c r="E47" s="95"/>
      <c r="F47" s="95"/>
      <c r="G47" s="103"/>
      <c r="H47" s="95"/>
      <c r="I47" s="95"/>
      <c r="J47" s="95"/>
      <c r="K47" s="95"/>
      <c r="L47" s="95"/>
      <c r="M47" s="103"/>
      <c r="N47" s="95"/>
      <c r="O47" s="95"/>
      <c r="P47" s="95"/>
      <c r="Q47" s="95"/>
      <c r="R47" s="104"/>
      <c r="S47" s="95"/>
      <c r="T47" s="105"/>
      <c r="U47" s="95"/>
      <c r="V47" s="95"/>
    </row>
    <row r="48" spans="1:22" x14ac:dyDescent="0.25">
      <c r="A48" s="95"/>
      <c r="B48" s="95"/>
      <c r="C48" s="95"/>
      <c r="D48" s="95"/>
      <c r="E48" s="95"/>
      <c r="F48" s="95"/>
      <c r="G48" s="103"/>
      <c r="H48" s="95"/>
      <c r="I48" s="95"/>
      <c r="J48" s="95"/>
      <c r="K48" s="95"/>
      <c r="L48" s="95"/>
      <c r="M48" s="103"/>
      <c r="N48" s="95"/>
      <c r="O48" s="95"/>
      <c r="P48" s="95"/>
      <c r="Q48" s="95"/>
      <c r="R48" s="104"/>
      <c r="S48" s="95"/>
      <c r="T48" s="105"/>
      <c r="U48" s="95"/>
      <c r="V48" s="95"/>
    </row>
    <row r="49" spans="1:24" x14ac:dyDescent="0.25">
      <c r="A49" s="95"/>
      <c r="B49" s="95"/>
      <c r="C49" s="95"/>
      <c r="D49" s="95"/>
      <c r="E49" s="95"/>
      <c r="F49" s="95"/>
      <c r="G49" s="103"/>
      <c r="H49" s="95"/>
      <c r="I49" s="95"/>
      <c r="J49" s="95"/>
      <c r="K49" s="95"/>
      <c r="L49" s="95"/>
      <c r="M49" s="103"/>
      <c r="N49" s="95"/>
      <c r="O49" s="95"/>
      <c r="P49" s="95"/>
      <c r="Q49" s="95"/>
      <c r="R49" s="104"/>
      <c r="S49" s="95"/>
      <c r="T49" s="105"/>
      <c r="U49" s="95"/>
      <c r="V49" s="95"/>
    </row>
    <row r="50" spans="1:24" x14ac:dyDescent="0.25">
      <c r="A50" s="95"/>
      <c r="B50" s="95"/>
      <c r="C50" s="95"/>
      <c r="D50" s="95"/>
      <c r="E50" s="95"/>
      <c r="F50" s="95"/>
      <c r="G50" s="103"/>
      <c r="H50" s="95"/>
      <c r="I50" s="95"/>
      <c r="J50" s="95"/>
      <c r="K50" s="95"/>
      <c r="L50" s="95"/>
      <c r="M50" s="103"/>
      <c r="N50" s="95"/>
      <c r="O50" s="95"/>
      <c r="P50" s="95"/>
      <c r="Q50" s="95"/>
      <c r="R50" s="104"/>
      <c r="S50" s="95"/>
      <c r="T50" s="105"/>
      <c r="U50" s="95"/>
      <c r="V50" s="95"/>
    </row>
    <row r="51" spans="1:24" x14ac:dyDescent="0.25">
      <c r="A51" s="95"/>
      <c r="B51" s="95"/>
      <c r="C51" s="95"/>
      <c r="D51" s="95"/>
      <c r="E51" s="95"/>
      <c r="F51" s="95"/>
      <c r="G51" s="103"/>
      <c r="H51" s="95"/>
      <c r="I51" s="95"/>
      <c r="J51" s="95"/>
      <c r="K51" s="95"/>
      <c r="L51" s="95"/>
      <c r="M51" s="103"/>
      <c r="N51" s="95"/>
      <c r="O51" s="95"/>
      <c r="P51" s="95"/>
      <c r="Q51" s="95"/>
      <c r="R51" s="104"/>
      <c r="S51" s="95"/>
      <c r="T51" s="105"/>
      <c r="U51" s="95"/>
      <c r="V51" s="95"/>
    </row>
    <row r="52" spans="1:24" x14ac:dyDescent="0.25">
      <c r="A52" s="95"/>
      <c r="B52" s="95"/>
      <c r="C52" s="95"/>
      <c r="D52" s="95"/>
      <c r="E52" s="95"/>
      <c r="F52" s="95"/>
      <c r="G52" s="103"/>
      <c r="H52" s="95"/>
      <c r="I52" s="95"/>
      <c r="J52" s="95"/>
      <c r="K52" s="95"/>
      <c r="L52" s="95"/>
      <c r="M52" s="103"/>
      <c r="N52" s="95"/>
      <c r="O52" s="95"/>
      <c r="P52" s="95"/>
      <c r="Q52" s="95"/>
      <c r="R52" s="104"/>
      <c r="S52" s="95"/>
      <c r="T52" s="105"/>
      <c r="U52" s="95"/>
      <c r="V52" s="95"/>
    </row>
    <row r="53" spans="1:24" x14ac:dyDescent="0.25">
      <c r="A53" s="95"/>
      <c r="B53" s="95"/>
      <c r="C53" s="95"/>
      <c r="D53" s="95"/>
      <c r="E53" s="95"/>
      <c r="F53" s="95"/>
      <c r="G53" s="103"/>
      <c r="H53" s="95"/>
      <c r="I53" s="95"/>
      <c r="J53" s="95"/>
      <c r="K53" s="95"/>
      <c r="L53" s="95"/>
      <c r="M53" s="103"/>
      <c r="N53" s="95"/>
      <c r="O53" s="95"/>
      <c r="P53" s="95"/>
      <c r="Q53" s="95"/>
      <c r="R53" s="104"/>
      <c r="S53" s="95"/>
      <c r="T53" s="105"/>
      <c r="U53" s="95"/>
      <c r="V53" s="95"/>
    </row>
    <row r="54" spans="1:24" x14ac:dyDescent="0.25">
      <c r="A54" s="95"/>
      <c r="B54" s="95"/>
      <c r="C54" s="95"/>
      <c r="D54" s="95"/>
      <c r="E54" s="95"/>
      <c r="F54" s="95"/>
      <c r="G54" s="103"/>
      <c r="H54" s="95"/>
      <c r="I54" s="95"/>
      <c r="J54" s="95"/>
      <c r="K54" s="95"/>
      <c r="L54" s="95"/>
      <c r="M54" s="103"/>
      <c r="N54" s="95"/>
      <c r="O54" s="95"/>
      <c r="P54" s="95"/>
      <c r="Q54" s="95"/>
      <c r="R54" s="104"/>
      <c r="S54" s="95"/>
      <c r="T54" s="105"/>
      <c r="U54" s="95"/>
      <c r="V54" s="95"/>
    </row>
    <row r="55" spans="1:24" x14ac:dyDescent="0.25">
      <c r="A55" s="95"/>
      <c r="B55" s="95"/>
      <c r="C55" s="95"/>
      <c r="D55" s="95"/>
      <c r="E55" s="95"/>
      <c r="F55" s="95"/>
      <c r="G55" s="103"/>
      <c r="H55" s="95"/>
      <c r="I55" s="95"/>
      <c r="J55" s="95"/>
      <c r="K55" s="95"/>
      <c r="L55" s="95"/>
      <c r="M55" s="103"/>
      <c r="N55" s="95"/>
      <c r="O55" s="95"/>
      <c r="P55" s="95"/>
      <c r="Q55" s="95"/>
      <c r="R55" s="104"/>
      <c r="S55" s="95"/>
      <c r="T55" s="105"/>
      <c r="U55" s="95"/>
      <c r="V55" s="95"/>
    </row>
    <row r="56" spans="1:24" s="121" customFormat="1" ht="12.75" x14ac:dyDescent="0.2">
      <c r="A56" s="93" t="e">
        <f>SUBTOTAL(9,#REF!)</f>
        <v>#REF!</v>
      </c>
      <c r="B56" s="10" t="s">
        <v>26</v>
      </c>
      <c r="C56" s="10"/>
      <c r="D56" s="10"/>
      <c r="E56" s="10"/>
      <c r="F56" s="10"/>
      <c r="G56" s="11" t="e">
        <f>+H56/A56</f>
        <v>#REF!</v>
      </c>
      <c r="H56" s="11" t="e">
        <f>SUBTOTAL(9,#REF!)</f>
        <v>#REF!</v>
      </c>
      <c r="I56" s="11" t="e">
        <f>SUBTOTAL(9,#REF!)</f>
        <v>#REF!</v>
      </c>
      <c r="J56" s="11" t="e">
        <f>SUBTOTAL(9,#REF!)</f>
        <v>#REF!</v>
      </c>
      <c r="K56" s="11" t="e">
        <f>SUBTOTAL(9,#REF!)</f>
        <v>#REF!</v>
      </c>
      <c r="L56" s="11" t="e">
        <f>SUBTOTAL(9,#REF!)</f>
        <v>#REF!</v>
      </c>
      <c r="M56" s="11" t="e">
        <f>SUBTOTAL(9,#REF!)</f>
        <v>#REF!</v>
      </c>
      <c r="N56" s="11" t="e">
        <f>SUBTOTAL(9,#REF!)</f>
        <v>#REF!</v>
      </c>
      <c r="O56" s="11" t="e">
        <f>SUBTOTAL(9,#REF!)</f>
        <v>#REF!</v>
      </c>
      <c r="P56" s="11" t="e">
        <f>SUBTOTAL(9,#REF!)</f>
        <v>#REF!</v>
      </c>
      <c r="Q56" s="11" t="e">
        <f>SUBTOTAL(9,#REF!)</f>
        <v>#REF!</v>
      </c>
      <c r="R56" s="11" t="e">
        <f>SUBTOTAL(9,#REF!)</f>
        <v>#REF!</v>
      </c>
      <c r="S56" s="11" t="e">
        <f>SUBTOTAL(9,#REF!)</f>
        <v>#REF!</v>
      </c>
      <c r="T56" s="94" t="e">
        <f>SUBTOTAL(9,#REF!)</f>
        <v>#REF!</v>
      </c>
      <c r="U56" s="11" t="e">
        <f>SUBTOTAL(9,#REF!)</f>
        <v>#REF!</v>
      </c>
      <c r="V56" s="11"/>
      <c r="W56" s="10"/>
      <c r="X56" s="10"/>
    </row>
    <row r="58" spans="1:24" x14ac:dyDescent="0.25">
      <c r="I58" s="10">
        <f>COUNT(#REF!)</f>
        <v>0</v>
      </c>
      <c r="J58" s="10">
        <f>COUNT(#REF!)</f>
        <v>0</v>
      </c>
      <c r="K58" s="10"/>
      <c r="L58" s="10"/>
      <c r="M58" s="11"/>
      <c r="N58" s="10"/>
      <c r="O58" s="10"/>
      <c r="P58" s="10">
        <f>COUNT(#REF!)</f>
        <v>0</v>
      </c>
      <c r="S58" s="10">
        <f>COUNT(#REF!)</f>
        <v>0</v>
      </c>
    </row>
  </sheetData>
  <autoFilter ref="A16:X26" xr:uid="{06C5A392-10BA-45F4-AA48-B930B3FEA052}"/>
  <mergeCells count="4">
    <mergeCell ref="K15:L15"/>
    <mergeCell ref="N15:O15"/>
    <mergeCell ref="B27:H27"/>
    <mergeCell ref="V27:X27"/>
  </mergeCells>
  <printOptions horizontalCentered="1" verticalCentered="1"/>
  <pageMargins left="0" right="0" top="0.47244094488188981" bottom="0.35433070866141736" header="0.31496062992125984" footer="0.31496062992125984"/>
  <pageSetup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80AFC-1186-4033-B2F4-6EE9F4B9B44D}">
  <dimension ref="A3:I13"/>
  <sheetViews>
    <sheetView topLeftCell="C1" workbookViewId="0">
      <selection activeCell="I4" sqref="I4:I12"/>
    </sheetView>
  </sheetViews>
  <sheetFormatPr baseColWidth="10" defaultRowHeight="15" x14ac:dyDescent="0.25"/>
  <cols>
    <col min="1" max="1" width="32" bestFit="1" customWidth="1"/>
    <col min="2" max="2" width="14.5703125" bestFit="1" customWidth="1"/>
    <col min="3" max="3" width="15.28515625" bestFit="1" customWidth="1"/>
    <col min="4" max="4" width="17.85546875" bestFit="1" customWidth="1"/>
    <col min="5" max="5" width="16.85546875" bestFit="1" customWidth="1"/>
    <col min="6" max="6" width="16.7109375" bestFit="1" customWidth="1"/>
    <col min="7" max="7" width="23.5703125" bestFit="1" customWidth="1"/>
    <col min="8" max="8" width="17.7109375" bestFit="1" customWidth="1"/>
    <col min="9" max="9" width="20.140625" bestFit="1" customWidth="1"/>
  </cols>
  <sheetData>
    <row r="3" spans="1:9" x14ac:dyDescent="0.25">
      <c r="A3" s="180" t="s">
        <v>194</v>
      </c>
      <c r="B3" t="s">
        <v>205</v>
      </c>
      <c r="C3" t="s">
        <v>206</v>
      </c>
      <c r="D3" t="s">
        <v>207</v>
      </c>
      <c r="E3" t="s">
        <v>208</v>
      </c>
      <c r="F3" t="s">
        <v>210</v>
      </c>
      <c r="G3" t="s">
        <v>209</v>
      </c>
      <c r="H3" t="s">
        <v>211</v>
      </c>
      <c r="I3" t="s">
        <v>212</v>
      </c>
    </row>
    <row r="4" spans="1:9" x14ac:dyDescent="0.25">
      <c r="A4" s="181" t="s">
        <v>157</v>
      </c>
      <c r="B4" s="182">
        <v>12967.5</v>
      </c>
      <c r="C4" s="182"/>
      <c r="D4" s="182">
        <v>-71.25</v>
      </c>
      <c r="E4" s="182">
        <v>-194.51</v>
      </c>
      <c r="F4" s="182"/>
      <c r="G4" s="182"/>
      <c r="H4" s="182"/>
      <c r="I4" s="182">
        <v>-41.84</v>
      </c>
    </row>
    <row r="5" spans="1:9" x14ac:dyDescent="0.25">
      <c r="A5" s="181" t="s">
        <v>201</v>
      </c>
      <c r="B5" s="182">
        <v>3150</v>
      </c>
      <c r="C5" s="182"/>
      <c r="D5" s="182">
        <v>-71.25</v>
      </c>
      <c r="E5" s="182">
        <v>-31.5</v>
      </c>
      <c r="F5" s="182"/>
      <c r="G5" s="182"/>
      <c r="H5" s="182"/>
      <c r="I5" s="182">
        <v>-25.6</v>
      </c>
    </row>
    <row r="6" spans="1:9" x14ac:dyDescent="0.25">
      <c r="A6" s="181" t="s">
        <v>187</v>
      </c>
      <c r="B6" s="182">
        <v>151063.19999999998</v>
      </c>
      <c r="C6" s="182">
        <v>-427.5</v>
      </c>
      <c r="D6" s="182"/>
      <c r="E6" s="182">
        <v>-1510.6320000000001</v>
      </c>
      <c r="F6" s="182">
        <v>-3147.1499999999996</v>
      </c>
      <c r="G6" s="182">
        <v>-1563.5</v>
      </c>
      <c r="H6" s="182"/>
      <c r="I6" s="182">
        <v>-5305.92</v>
      </c>
    </row>
    <row r="7" spans="1:9" x14ac:dyDescent="0.25">
      <c r="A7" s="181" t="s">
        <v>199</v>
      </c>
      <c r="B7" s="182">
        <v>2025</v>
      </c>
      <c r="C7" s="182">
        <v>-35.619999999999997</v>
      </c>
      <c r="D7" s="182"/>
      <c r="E7" s="182">
        <v>-20.25</v>
      </c>
      <c r="F7" s="182"/>
      <c r="G7" s="182"/>
      <c r="H7" s="182"/>
      <c r="I7" s="182">
        <v>-44.97</v>
      </c>
    </row>
    <row r="8" spans="1:9" x14ac:dyDescent="0.25">
      <c r="A8" s="181" t="s">
        <v>56</v>
      </c>
      <c r="B8" s="182">
        <v>0</v>
      </c>
      <c r="C8" s="182">
        <v>-71.25</v>
      </c>
      <c r="D8" s="182"/>
      <c r="E8" s="182">
        <v>0</v>
      </c>
      <c r="F8" s="182"/>
      <c r="G8" s="182"/>
      <c r="H8" s="182"/>
      <c r="I8" s="182"/>
    </row>
    <row r="9" spans="1:9" x14ac:dyDescent="0.25">
      <c r="A9" s="181" t="s">
        <v>202</v>
      </c>
      <c r="B9" s="182">
        <v>8437.5</v>
      </c>
      <c r="C9" s="182">
        <v>-71.25</v>
      </c>
      <c r="D9" s="182"/>
      <c r="E9" s="182"/>
      <c r="F9" s="182"/>
      <c r="G9" s="182"/>
      <c r="H9" s="182">
        <v>-2000</v>
      </c>
      <c r="I9" s="182">
        <v>-36.93</v>
      </c>
    </row>
    <row r="10" spans="1:9" x14ac:dyDescent="0.25">
      <c r="A10" s="181" t="s">
        <v>200</v>
      </c>
      <c r="B10" s="182">
        <v>1268.75</v>
      </c>
      <c r="C10" s="182">
        <v>-35.630000000000003</v>
      </c>
      <c r="D10" s="182"/>
      <c r="E10" s="182">
        <v>-12.6875</v>
      </c>
      <c r="F10" s="182"/>
      <c r="G10" s="182"/>
      <c r="H10" s="182"/>
      <c r="I10" s="182">
        <v>-42.45</v>
      </c>
    </row>
    <row r="11" spans="1:9" x14ac:dyDescent="0.25">
      <c r="A11" s="181" t="s">
        <v>67</v>
      </c>
      <c r="B11" s="182">
        <v>20916.208139534887</v>
      </c>
      <c r="C11" s="182">
        <v>-285</v>
      </c>
      <c r="D11" s="182"/>
      <c r="E11" s="182"/>
      <c r="F11" s="182"/>
      <c r="G11" s="182"/>
      <c r="H11" s="182"/>
      <c r="I11" s="182">
        <v>21.16</v>
      </c>
    </row>
    <row r="12" spans="1:9" x14ac:dyDescent="0.25">
      <c r="A12" s="181" t="s">
        <v>197</v>
      </c>
      <c r="B12" s="182">
        <v>4887.5</v>
      </c>
      <c r="C12" s="182"/>
      <c r="D12" s="182">
        <v>-71.25</v>
      </c>
      <c r="E12" s="182">
        <v>-48.875</v>
      </c>
      <c r="F12" s="182"/>
      <c r="G12" s="182"/>
      <c r="H12" s="182"/>
      <c r="I12" s="182">
        <v>-46.09</v>
      </c>
    </row>
    <row r="13" spans="1:9" x14ac:dyDescent="0.25">
      <c r="A13" s="181" t="s">
        <v>195</v>
      </c>
      <c r="B13" s="182">
        <v>204715.65813953488</v>
      </c>
      <c r="C13" s="182">
        <v>-926.25</v>
      </c>
      <c r="D13" s="182">
        <v>-213.75</v>
      </c>
      <c r="E13" s="182">
        <v>-1818.4545000000001</v>
      </c>
      <c r="F13" s="182">
        <v>-3147.1499999999996</v>
      </c>
      <c r="G13" s="182">
        <v>-1563.5</v>
      </c>
      <c r="H13" s="182">
        <v>-2000</v>
      </c>
      <c r="I13" s="182">
        <v>-5522.64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670FA-9D0C-4EF6-ACB7-81E95B6D1D56}">
  <sheetPr filterMode="1">
    <pageSetUpPr fitToPage="1"/>
  </sheetPr>
  <dimension ref="A1:Z96"/>
  <sheetViews>
    <sheetView showGridLines="0" tabSelected="1" topLeftCell="A51" zoomScale="70" zoomScaleNormal="70" workbookViewId="0">
      <selection activeCell="J78" sqref="J78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14" width="11.7109375" customWidth="1"/>
    <col min="15" max="20" width="10.28515625" customWidth="1"/>
    <col min="21" max="21" width="13.7109375" customWidth="1"/>
    <col min="22" max="22" width="15.5703125" bestFit="1" customWidth="1"/>
    <col min="23" max="23" width="14.8554687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15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15" x14ac:dyDescent="0.25">
      <c r="E2" s="273" t="s">
        <v>72</v>
      </c>
      <c r="F2" s="270" t="s">
        <v>69</v>
      </c>
      <c r="G2" s="272">
        <v>7.5</v>
      </c>
      <c r="H2" s="272">
        <v>0.1744186046511628</v>
      </c>
      <c r="I2" s="272">
        <v>7.5</v>
      </c>
      <c r="J2" s="274">
        <v>44555</v>
      </c>
      <c r="K2" s="208"/>
      <c r="L2" s="206"/>
      <c r="M2" s="207"/>
      <c r="N2" s="279">
        <v>43</v>
      </c>
    </row>
    <row r="3" spans="1:15" ht="15.75" thickBot="1" x14ac:dyDescent="0.3">
      <c r="E3" s="273" t="s">
        <v>70</v>
      </c>
      <c r="F3" s="270" t="s">
        <v>216</v>
      </c>
      <c r="G3" s="272">
        <v>6.08</v>
      </c>
      <c r="H3" s="272">
        <v>0.14139534883720931</v>
      </c>
      <c r="I3" s="272">
        <v>6.5041860465116281</v>
      </c>
      <c r="J3" s="274">
        <v>44552</v>
      </c>
      <c r="K3" s="233"/>
      <c r="L3" s="234"/>
      <c r="M3" s="235"/>
      <c r="N3" s="279">
        <v>46</v>
      </c>
      <c r="O3" s="186"/>
    </row>
    <row r="4" spans="1:15" x14ac:dyDescent="0.25">
      <c r="E4" s="273" t="s">
        <v>72</v>
      </c>
      <c r="F4" s="270" t="s">
        <v>219</v>
      </c>
      <c r="G4" s="272">
        <v>7.48</v>
      </c>
      <c r="H4" s="272">
        <v>0.17395348837209304</v>
      </c>
      <c r="I4" s="272">
        <v>8.0018604651162804</v>
      </c>
      <c r="J4" s="274">
        <v>44555</v>
      </c>
      <c r="K4" s="188"/>
      <c r="L4" s="188"/>
      <c r="M4" s="189"/>
      <c r="N4" s="279">
        <v>46</v>
      </c>
      <c r="O4" s="186"/>
    </row>
    <row r="5" spans="1:15" x14ac:dyDescent="0.25">
      <c r="A5" s="69"/>
      <c r="B5" s="297" t="s">
        <v>214</v>
      </c>
      <c r="C5" s="297"/>
      <c r="D5" s="297"/>
      <c r="E5" s="273" t="s">
        <v>70</v>
      </c>
      <c r="F5" s="270" t="s">
        <v>219</v>
      </c>
      <c r="G5" s="272">
        <v>7.48</v>
      </c>
      <c r="H5" s="272">
        <v>0.17395348837209304</v>
      </c>
      <c r="I5" s="272">
        <v>8.0018604651162804</v>
      </c>
      <c r="J5" s="274">
        <v>44555</v>
      </c>
      <c r="K5" s="188"/>
      <c r="L5" s="188"/>
      <c r="M5" s="189"/>
      <c r="N5" s="279">
        <v>46</v>
      </c>
      <c r="O5" s="186"/>
    </row>
    <row r="6" spans="1:15" x14ac:dyDescent="0.25">
      <c r="A6" s="69"/>
      <c r="B6" s="297" t="s">
        <v>22</v>
      </c>
      <c r="C6" s="297"/>
      <c r="D6" s="297"/>
      <c r="E6" s="273" t="s">
        <v>70</v>
      </c>
      <c r="F6" s="270" t="s">
        <v>219</v>
      </c>
      <c r="G6" s="272">
        <v>7.48</v>
      </c>
      <c r="H6" s="272">
        <v>0.17395348837209304</v>
      </c>
      <c r="I6" s="272">
        <v>8.0018604651162804</v>
      </c>
      <c r="J6" s="274">
        <v>44555</v>
      </c>
      <c r="K6" s="188"/>
      <c r="L6" s="188"/>
      <c r="M6" s="189"/>
      <c r="N6" s="279">
        <v>46</v>
      </c>
      <c r="O6" s="186"/>
    </row>
    <row r="7" spans="1:15" x14ac:dyDescent="0.25">
      <c r="A7" s="69"/>
      <c r="B7" s="297" t="s">
        <v>215</v>
      </c>
      <c r="C7" s="297"/>
      <c r="D7" s="297"/>
      <c r="E7" s="273" t="s">
        <v>72</v>
      </c>
      <c r="F7" s="270" t="s">
        <v>176</v>
      </c>
      <c r="G7" s="272">
        <v>6</v>
      </c>
      <c r="H7" s="272">
        <v>0.13953488372093023</v>
      </c>
      <c r="I7" s="272">
        <v>6.4186046511627906</v>
      </c>
      <c r="J7" s="274">
        <v>44551</v>
      </c>
      <c r="K7" s="188"/>
      <c r="L7" s="188"/>
      <c r="M7" s="189"/>
      <c r="N7" s="279">
        <v>46</v>
      </c>
      <c r="O7" s="186"/>
    </row>
    <row r="8" spans="1:15" x14ac:dyDescent="0.25">
      <c r="A8" s="69"/>
      <c r="B8" s="202"/>
      <c r="C8" s="202"/>
      <c r="D8" s="202"/>
      <c r="E8" s="273" t="s">
        <v>70</v>
      </c>
      <c r="F8" s="270" t="s">
        <v>176</v>
      </c>
      <c r="G8" s="272">
        <v>7.48</v>
      </c>
      <c r="H8" s="272">
        <v>0.17395348837209304</v>
      </c>
      <c r="I8" s="272">
        <v>8.0018604651162804</v>
      </c>
      <c r="J8" s="274">
        <v>44555</v>
      </c>
      <c r="K8" s="186"/>
      <c r="L8" s="186"/>
      <c r="M8" s="187"/>
      <c r="N8" s="279">
        <v>46</v>
      </c>
    </row>
    <row r="9" spans="1:15" x14ac:dyDescent="0.25">
      <c r="A9" s="69"/>
      <c r="B9" s="211"/>
      <c r="C9" s="211"/>
      <c r="D9" s="211"/>
      <c r="E9" s="273" t="s">
        <v>72</v>
      </c>
      <c r="F9" s="270" t="s">
        <v>176</v>
      </c>
      <c r="G9" s="272">
        <v>7.7</v>
      </c>
      <c r="H9" s="272">
        <v>0.17906976744186046</v>
      </c>
      <c r="I9" s="272">
        <v>7.6999999999999993</v>
      </c>
      <c r="J9" s="274">
        <v>44555</v>
      </c>
      <c r="K9" s="186"/>
      <c r="L9" s="186"/>
      <c r="M9" s="187"/>
      <c r="N9" s="279">
        <v>43</v>
      </c>
    </row>
    <row r="10" spans="1:15" x14ac:dyDescent="0.25">
      <c r="A10" s="69"/>
      <c r="B10" s="211"/>
      <c r="C10" s="211"/>
      <c r="D10" s="211"/>
      <c r="E10" s="273" t="s">
        <v>72</v>
      </c>
      <c r="F10" s="270" t="s">
        <v>217</v>
      </c>
      <c r="G10" s="272">
        <v>5.94</v>
      </c>
      <c r="H10" s="272">
        <v>0.13813953488372094</v>
      </c>
      <c r="I10" s="272">
        <v>6.3544186046511628</v>
      </c>
      <c r="J10" s="274">
        <v>44552</v>
      </c>
      <c r="N10" s="279">
        <v>46</v>
      </c>
    </row>
    <row r="11" spans="1:15" x14ac:dyDescent="0.25">
      <c r="A11" s="69"/>
      <c r="B11" s="263"/>
      <c r="C11" s="263"/>
      <c r="D11" s="263"/>
      <c r="E11" s="273" t="s">
        <v>250</v>
      </c>
      <c r="F11" s="270" t="s">
        <v>217</v>
      </c>
      <c r="G11" s="272">
        <v>5.94</v>
      </c>
      <c r="H11" s="272">
        <v>0.13813953488372094</v>
      </c>
      <c r="I11" s="272">
        <v>6.3544186046511628</v>
      </c>
      <c r="J11" s="274">
        <v>44552</v>
      </c>
      <c r="N11" s="279">
        <v>46</v>
      </c>
    </row>
    <row r="12" spans="1:15" x14ac:dyDescent="0.25">
      <c r="A12" s="69"/>
      <c r="B12" s="263"/>
      <c r="C12" s="263"/>
      <c r="D12" s="263"/>
      <c r="E12" s="273" t="s">
        <v>228</v>
      </c>
      <c r="F12" s="270" t="s">
        <v>217</v>
      </c>
      <c r="G12" s="272">
        <v>5.94</v>
      </c>
      <c r="H12" s="272">
        <v>0.13813953488372094</v>
      </c>
      <c r="I12" s="272">
        <v>6.3544186046511628</v>
      </c>
      <c r="J12" s="274">
        <v>44553</v>
      </c>
      <c r="N12" s="279">
        <v>46</v>
      </c>
    </row>
    <row r="13" spans="1:15" x14ac:dyDescent="0.25">
      <c r="A13" s="69"/>
      <c r="B13" s="263"/>
      <c r="C13" s="263"/>
      <c r="D13" s="263"/>
      <c r="E13" s="273" t="s">
        <v>72</v>
      </c>
      <c r="F13" s="270" t="s">
        <v>227</v>
      </c>
      <c r="G13" s="272">
        <v>7.2</v>
      </c>
      <c r="H13" s="272">
        <v>0.16744186046511628</v>
      </c>
      <c r="I13" s="272">
        <v>7.2</v>
      </c>
      <c r="J13" s="274">
        <v>44555</v>
      </c>
      <c r="N13" s="279">
        <v>43</v>
      </c>
    </row>
    <row r="14" spans="1:15" x14ac:dyDescent="0.25">
      <c r="A14" s="69"/>
      <c r="B14" s="263"/>
      <c r="C14" s="263"/>
      <c r="D14" s="263"/>
      <c r="E14" s="273" t="s">
        <v>72</v>
      </c>
      <c r="F14" s="270" t="s">
        <v>197</v>
      </c>
      <c r="G14" s="272">
        <v>5.7</v>
      </c>
      <c r="H14" s="272">
        <v>0.13255813953488371</v>
      </c>
      <c r="I14" s="272">
        <v>5.6999999999999993</v>
      </c>
      <c r="J14" s="274">
        <v>44552</v>
      </c>
      <c r="N14" s="279">
        <v>43</v>
      </c>
    </row>
    <row r="15" spans="1:15" x14ac:dyDescent="0.25">
      <c r="A15" s="69"/>
      <c r="B15" s="263"/>
      <c r="C15" s="263"/>
      <c r="D15" s="263"/>
      <c r="E15" s="273" t="s">
        <v>72</v>
      </c>
      <c r="F15" s="270" t="s">
        <v>238</v>
      </c>
      <c r="G15" s="272">
        <v>6.25</v>
      </c>
      <c r="H15" s="272">
        <v>0.14534883720930233</v>
      </c>
      <c r="I15" s="272">
        <v>6.25</v>
      </c>
      <c r="J15" s="274">
        <v>44553</v>
      </c>
      <c r="N15" s="279">
        <v>43</v>
      </c>
    </row>
    <row r="16" spans="1:15" x14ac:dyDescent="0.25">
      <c r="A16" s="69"/>
      <c r="B16" s="263"/>
      <c r="C16" s="263"/>
      <c r="D16" s="263"/>
      <c r="E16" s="273" t="s">
        <v>72</v>
      </c>
      <c r="F16" s="271" t="s">
        <v>239</v>
      </c>
      <c r="G16" s="272">
        <v>6</v>
      </c>
      <c r="H16" s="272">
        <v>0.13953488372093023</v>
      </c>
      <c r="I16" s="272">
        <v>6</v>
      </c>
      <c r="J16" s="274">
        <v>44553</v>
      </c>
      <c r="N16" s="279">
        <v>43</v>
      </c>
    </row>
    <row r="17" spans="1:14" x14ac:dyDescent="0.25">
      <c r="A17" s="69"/>
      <c r="B17" s="263"/>
      <c r="C17" s="263"/>
      <c r="D17" s="263"/>
      <c r="E17" s="273" t="s">
        <v>72</v>
      </c>
      <c r="F17" s="270" t="s">
        <v>239</v>
      </c>
      <c r="G17" s="272">
        <v>6</v>
      </c>
      <c r="H17" s="272">
        <v>0.13953488372093023</v>
      </c>
      <c r="I17" s="272">
        <v>6</v>
      </c>
      <c r="J17" s="274">
        <v>44553</v>
      </c>
      <c r="N17" s="279">
        <v>43</v>
      </c>
    </row>
    <row r="18" spans="1:14" x14ac:dyDescent="0.25">
      <c r="A18" s="69"/>
      <c r="B18" s="263"/>
      <c r="C18" s="263"/>
      <c r="D18" s="263"/>
      <c r="E18" s="273" t="s">
        <v>72</v>
      </c>
      <c r="F18" s="270" t="s">
        <v>62</v>
      </c>
      <c r="G18" s="272">
        <v>6</v>
      </c>
      <c r="H18" s="272">
        <v>0.13953488372093023</v>
      </c>
      <c r="I18" s="272">
        <v>6</v>
      </c>
      <c r="J18" s="274">
        <v>44553</v>
      </c>
      <c r="N18" s="279">
        <v>43</v>
      </c>
    </row>
    <row r="19" spans="1:14" x14ac:dyDescent="0.25">
      <c r="A19" s="69"/>
      <c r="B19" s="263"/>
      <c r="C19" s="263"/>
      <c r="D19" s="263"/>
      <c r="E19" s="273" t="s">
        <v>72</v>
      </c>
      <c r="F19" s="270" t="s">
        <v>62</v>
      </c>
      <c r="G19" s="272">
        <v>6</v>
      </c>
      <c r="H19" s="272">
        <v>0.13953488372093023</v>
      </c>
      <c r="I19" s="272">
        <v>6</v>
      </c>
      <c r="J19" s="274">
        <v>44553</v>
      </c>
      <c r="N19" s="279">
        <v>43</v>
      </c>
    </row>
    <row r="20" spans="1:14" x14ac:dyDescent="0.25">
      <c r="A20" s="69"/>
      <c r="B20" s="263"/>
      <c r="C20" s="263"/>
      <c r="D20" s="263"/>
      <c r="E20" s="273" t="s">
        <v>72</v>
      </c>
      <c r="F20" s="270" t="s">
        <v>62</v>
      </c>
      <c r="G20" s="272">
        <v>6</v>
      </c>
      <c r="H20" s="272">
        <v>0.13953488372093023</v>
      </c>
      <c r="I20" s="272">
        <v>6</v>
      </c>
      <c r="J20" s="274">
        <v>44553</v>
      </c>
      <c r="N20" s="279">
        <v>43</v>
      </c>
    </row>
    <row r="21" spans="1:14" x14ac:dyDescent="0.25">
      <c r="A21" s="69"/>
      <c r="B21" s="263"/>
      <c r="C21" s="263"/>
      <c r="D21" s="263"/>
      <c r="E21" s="273" t="s">
        <v>70</v>
      </c>
      <c r="F21" s="270" t="s">
        <v>240</v>
      </c>
      <c r="G21" s="272">
        <v>6.08</v>
      </c>
      <c r="H21" s="272">
        <v>0.14139534883720931</v>
      </c>
      <c r="I21" s="272">
        <v>6.5041860465116281</v>
      </c>
      <c r="J21" s="274">
        <v>44553</v>
      </c>
      <c r="N21" s="279">
        <v>46</v>
      </c>
    </row>
    <row r="22" spans="1:14" x14ac:dyDescent="0.25">
      <c r="A22" s="69"/>
      <c r="B22" s="263"/>
      <c r="C22" s="263"/>
      <c r="D22" s="263"/>
      <c r="E22" s="273" t="s">
        <v>70</v>
      </c>
      <c r="F22" s="270" t="s">
        <v>107</v>
      </c>
      <c r="G22" s="272">
        <v>6.26</v>
      </c>
      <c r="H22" s="272">
        <v>0.14558139534883721</v>
      </c>
      <c r="I22" s="272">
        <v>6.6967441860465113</v>
      </c>
      <c r="J22" s="274">
        <v>44553</v>
      </c>
      <c r="N22" s="279">
        <v>46</v>
      </c>
    </row>
    <row r="23" spans="1:14" x14ac:dyDescent="0.25">
      <c r="A23" s="69"/>
      <c r="B23" s="263"/>
      <c r="C23" s="263"/>
      <c r="D23" s="263"/>
      <c r="E23" s="273" t="s">
        <v>72</v>
      </c>
      <c r="F23" s="270" t="s">
        <v>238</v>
      </c>
      <c r="G23" s="272">
        <v>6.25</v>
      </c>
      <c r="H23" s="272">
        <v>0.14534883720930233</v>
      </c>
      <c r="I23" s="272">
        <v>6.25</v>
      </c>
      <c r="J23" s="274">
        <v>44554</v>
      </c>
      <c r="N23" s="279">
        <v>43</v>
      </c>
    </row>
    <row r="24" spans="1:14" x14ac:dyDescent="0.25">
      <c r="A24" s="69"/>
      <c r="B24" s="263"/>
      <c r="C24" s="263"/>
      <c r="D24" s="263"/>
      <c r="E24" s="273" t="s">
        <v>72</v>
      </c>
      <c r="F24" s="271" t="s">
        <v>54</v>
      </c>
      <c r="G24" s="272">
        <v>6</v>
      </c>
      <c r="H24" s="272">
        <v>0.13953488372093023</v>
      </c>
      <c r="I24" s="272">
        <v>6</v>
      </c>
      <c r="J24" s="274">
        <v>44554</v>
      </c>
      <c r="N24" s="279">
        <v>43</v>
      </c>
    </row>
    <row r="25" spans="1:14" x14ac:dyDescent="0.25">
      <c r="A25" s="69"/>
      <c r="B25" s="263"/>
      <c r="C25" s="263"/>
      <c r="D25" s="263"/>
      <c r="E25" s="273" t="s">
        <v>72</v>
      </c>
      <c r="F25" s="270" t="s">
        <v>238</v>
      </c>
      <c r="G25" s="272">
        <v>6</v>
      </c>
      <c r="H25" s="272">
        <v>0.13953488372093023</v>
      </c>
      <c r="I25" s="272">
        <v>6</v>
      </c>
      <c r="J25" s="274">
        <v>44554</v>
      </c>
      <c r="N25" s="279">
        <v>43</v>
      </c>
    </row>
    <row r="26" spans="1:14" x14ac:dyDescent="0.25">
      <c r="A26" s="69"/>
      <c r="B26" s="263"/>
      <c r="C26" s="263"/>
      <c r="D26" s="263"/>
      <c r="E26" s="273" t="s">
        <v>245</v>
      </c>
      <c r="F26" s="270" t="s">
        <v>238</v>
      </c>
      <c r="G26" s="272">
        <v>6.36</v>
      </c>
      <c r="H26" s="272">
        <v>0.14790697674418604</v>
      </c>
      <c r="I26" s="272">
        <v>6.8037209302325579</v>
      </c>
      <c r="J26" s="274">
        <v>44554</v>
      </c>
      <c r="N26" s="279">
        <v>46</v>
      </c>
    </row>
    <row r="27" spans="1:14" x14ac:dyDescent="0.25">
      <c r="A27" s="69"/>
      <c r="B27" s="263"/>
      <c r="C27" s="263"/>
      <c r="D27" s="263"/>
      <c r="E27" s="273" t="s">
        <v>245</v>
      </c>
      <c r="F27" s="271" t="s">
        <v>242</v>
      </c>
      <c r="G27" s="272">
        <v>5.89</v>
      </c>
      <c r="H27" s="272">
        <v>0.1369767441860465</v>
      </c>
      <c r="I27" s="272">
        <v>6.3009302325581391</v>
      </c>
      <c r="J27" s="274">
        <v>44554</v>
      </c>
      <c r="N27" s="279">
        <v>46</v>
      </c>
    </row>
    <row r="28" spans="1:14" x14ac:dyDescent="0.25">
      <c r="A28" s="69"/>
      <c r="B28" s="263"/>
      <c r="C28" s="263"/>
      <c r="D28" s="263"/>
      <c r="E28" s="273" t="s">
        <v>245</v>
      </c>
      <c r="F28" s="270" t="s">
        <v>243</v>
      </c>
      <c r="G28" s="272">
        <v>5.89</v>
      </c>
      <c r="H28" s="272">
        <v>0.1369767441860465</v>
      </c>
      <c r="I28" s="272">
        <v>6.3009302325581391</v>
      </c>
      <c r="J28" s="274">
        <v>44554</v>
      </c>
      <c r="N28" s="279">
        <v>46</v>
      </c>
    </row>
    <row r="29" spans="1:14" x14ac:dyDescent="0.25">
      <c r="A29" s="69"/>
      <c r="B29" s="263"/>
      <c r="C29" s="263"/>
      <c r="D29" s="263"/>
      <c r="E29" s="273" t="s">
        <v>245</v>
      </c>
      <c r="F29" s="270" t="s">
        <v>244</v>
      </c>
      <c r="G29" s="272">
        <v>5.89</v>
      </c>
      <c r="H29" s="272">
        <v>0.1369767441860465</v>
      </c>
      <c r="I29" s="272">
        <v>6.3009302325581391</v>
      </c>
      <c r="J29" s="274">
        <v>44554</v>
      </c>
      <c r="N29" s="279">
        <v>46</v>
      </c>
    </row>
    <row r="30" spans="1:14" x14ac:dyDescent="0.25">
      <c r="A30" s="69"/>
      <c r="B30" s="263"/>
      <c r="C30" s="263"/>
      <c r="D30" s="263"/>
      <c r="E30" s="273" t="s">
        <v>70</v>
      </c>
      <c r="F30" s="270" t="s">
        <v>69</v>
      </c>
      <c r="G30" s="272">
        <v>6.89</v>
      </c>
      <c r="H30" s="272">
        <v>0.16023255813953488</v>
      </c>
      <c r="I30" s="272">
        <v>6.5041860465116281</v>
      </c>
      <c r="J30" s="274">
        <v>44553</v>
      </c>
      <c r="N30" s="279">
        <v>46</v>
      </c>
    </row>
    <row r="31" spans="1:14" ht="15.75" thickBot="1" x14ac:dyDescent="0.3">
      <c r="A31" s="69"/>
      <c r="B31" s="263"/>
      <c r="C31" s="263"/>
      <c r="D31" s="263"/>
      <c r="E31" s="275" t="s">
        <v>245</v>
      </c>
      <c r="F31" s="276" t="s">
        <v>69</v>
      </c>
      <c r="G31" s="277">
        <v>7.89</v>
      </c>
      <c r="H31" s="277">
        <v>0.18348837209302324</v>
      </c>
      <c r="I31" s="277">
        <v>7.4990697674418607</v>
      </c>
      <c r="J31" s="278">
        <v>44554</v>
      </c>
      <c r="N31" s="280">
        <v>46</v>
      </c>
    </row>
    <row r="32" spans="1:14" x14ac:dyDescent="0.25">
      <c r="A32" s="69"/>
      <c r="B32" s="263"/>
      <c r="C32" s="263"/>
      <c r="D32" s="263"/>
    </row>
    <row r="33" spans="1:26" ht="15.75" thickBot="1" x14ac:dyDescent="0.3">
      <c r="A33" s="69"/>
      <c r="B33" s="202"/>
      <c r="C33" s="202"/>
      <c r="D33" s="202"/>
    </row>
    <row r="34" spans="1:26" ht="15.75" thickBot="1" x14ac:dyDescent="0.3">
      <c r="A34" s="191"/>
      <c r="B34" s="192"/>
      <c r="C34" s="192"/>
      <c r="D34" s="192"/>
      <c r="E34" s="192"/>
      <c r="F34" s="192"/>
      <c r="G34" s="193"/>
      <c r="H34" s="194">
        <v>43</v>
      </c>
      <c r="I34" s="193"/>
      <c r="J34" s="192"/>
      <c r="K34" s="291" t="s">
        <v>0</v>
      </c>
      <c r="L34" s="292"/>
      <c r="M34" s="192"/>
      <c r="N34" s="293" t="s">
        <v>76</v>
      </c>
      <c r="O34" s="294"/>
      <c r="P34" s="192"/>
      <c r="Q34" s="192"/>
      <c r="R34" s="192"/>
      <c r="S34" s="192"/>
      <c r="T34" s="193"/>
      <c r="U34" s="193"/>
      <c r="V34" s="192"/>
      <c r="W34" s="195"/>
      <c r="X34" s="192"/>
      <c r="Y34" s="192"/>
      <c r="Z34" s="192"/>
    </row>
    <row r="35" spans="1:26" s="190" customFormat="1" ht="50.25" customHeight="1" x14ac:dyDescent="0.25">
      <c r="A35" s="127" t="s">
        <v>24</v>
      </c>
      <c r="B35" s="183" t="s">
        <v>25</v>
      </c>
      <c r="C35" s="183" t="s">
        <v>1</v>
      </c>
      <c r="D35" s="183" t="s">
        <v>2</v>
      </c>
      <c r="E35" s="183" t="s">
        <v>3</v>
      </c>
      <c r="F35" s="183" t="s">
        <v>4</v>
      </c>
      <c r="G35" s="184" t="s">
        <v>5</v>
      </c>
      <c r="H35" s="184" t="s">
        <v>127</v>
      </c>
      <c r="I35" s="184" t="s">
        <v>171</v>
      </c>
      <c r="J35" s="183" t="s">
        <v>6</v>
      </c>
      <c r="K35" s="183" t="s">
        <v>7</v>
      </c>
      <c r="L35" s="183" t="s">
        <v>8</v>
      </c>
      <c r="M35" s="183" t="s">
        <v>9</v>
      </c>
      <c r="N35" s="183" t="s">
        <v>7</v>
      </c>
      <c r="O35" s="183" t="s">
        <v>8</v>
      </c>
      <c r="P35" s="183" t="s">
        <v>10</v>
      </c>
      <c r="Q35" s="183" t="s">
        <v>198</v>
      </c>
      <c r="R35" s="183" t="s">
        <v>204</v>
      </c>
      <c r="S35" s="183" t="s">
        <v>13</v>
      </c>
      <c r="T35" s="183" t="s">
        <v>11</v>
      </c>
      <c r="U35" s="183" t="s">
        <v>186</v>
      </c>
      <c r="V35" s="183" t="s">
        <v>172</v>
      </c>
      <c r="W35" s="183" t="s">
        <v>14</v>
      </c>
      <c r="X35" s="183" t="s">
        <v>18</v>
      </c>
      <c r="Y35" s="183" t="s">
        <v>19</v>
      </c>
      <c r="Z35" s="185" t="s">
        <v>20</v>
      </c>
    </row>
    <row r="36" spans="1:26" s="269" customFormat="1" ht="11.25" customHeight="1" x14ac:dyDescent="0.2">
      <c r="A36" s="264">
        <v>600</v>
      </c>
      <c r="B36" s="264" t="s">
        <v>224</v>
      </c>
      <c r="C36" s="265">
        <v>44555</v>
      </c>
      <c r="D36" s="264" t="s">
        <v>69</v>
      </c>
      <c r="E36" s="264" t="s">
        <v>72</v>
      </c>
      <c r="F36" s="266" t="s">
        <v>159</v>
      </c>
      <c r="G36" s="267">
        <v>7.5</v>
      </c>
      <c r="H36" s="267">
        <f t="shared" ref="H36:H65" si="0">G36/$H$34</f>
        <v>0.1744186046511628</v>
      </c>
      <c r="I36" s="267">
        <f t="shared" ref="I36:I65" si="1">+H36*X36</f>
        <v>7.5</v>
      </c>
      <c r="J36" s="267">
        <f t="shared" ref="J36:J65" si="2">+I36*A36</f>
        <v>4500</v>
      </c>
      <c r="K36" s="212"/>
      <c r="L36" s="212"/>
      <c r="M36" s="213">
        <f t="shared" ref="M36:M65" si="3">SUM(J36:L36)</f>
        <v>4500</v>
      </c>
      <c r="N36" s="267">
        <v>-71.25</v>
      </c>
      <c r="O36" s="267"/>
      <c r="P36" s="267"/>
      <c r="Q36" s="267"/>
      <c r="R36" s="267"/>
      <c r="S36" s="267">
        <v>-27.7</v>
      </c>
      <c r="T36" s="267">
        <f>-J36*1%</f>
        <v>-45</v>
      </c>
      <c r="U36" s="264"/>
      <c r="V36" s="267">
        <f t="shared" ref="V36:V65" si="4">SUM(N36:U36)</f>
        <v>-143.94999999999999</v>
      </c>
      <c r="W36" s="267">
        <f t="shared" ref="W36:W65" si="5">+M36+V36-K36-L36</f>
        <v>4356.05</v>
      </c>
      <c r="X36" s="264">
        <v>43</v>
      </c>
      <c r="Y36" s="268" t="s">
        <v>215</v>
      </c>
      <c r="Z36" s="268" t="s">
        <v>223</v>
      </c>
    </row>
    <row r="37" spans="1:26" s="269" customFormat="1" ht="11.25" customHeight="1" x14ac:dyDescent="0.2">
      <c r="A37" s="264">
        <v>672</v>
      </c>
      <c r="B37" s="264" t="s">
        <v>216</v>
      </c>
      <c r="C37" s="265">
        <v>44552</v>
      </c>
      <c r="D37" s="264" t="s">
        <v>216</v>
      </c>
      <c r="E37" s="264" t="s">
        <v>70</v>
      </c>
      <c r="F37" s="266" t="s">
        <v>159</v>
      </c>
      <c r="G37" s="267">
        <v>6.08</v>
      </c>
      <c r="H37" s="267">
        <f t="shared" si="0"/>
        <v>0.14139534883720931</v>
      </c>
      <c r="I37" s="267">
        <f t="shared" si="1"/>
        <v>6.5041860465116281</v>
      </c>
      <c r="J37" s="267">
        <f t="shared" si="2"/>
        <v>4370.8130232558142</v>
      </c>
      <c r="K37" s="212"/>
      <c r="L37" s="212"/>
      <c r="M37" s="213">
        <f t="shared" si="3"/>
        <v>4370.8130232558142</v>
      </c>
      <c r="N37" s="267">
        <v>-71.25</v>
      </c>
      <c r="O37" s="267"/>
      <c r="P37" s="267"/>
      <c r="Q37" s="267"/>
      <c r="R37" s="267"/>
      <c r="S37" s="267">
        <v>5.83</v>
      </c>
      <c r="T37" s="267">
        <v>-42.84</v>
      </c>
      <c r="U37" s="267"/>
      <c r="V37" s="267">
        <f t="shared" si="4"/>
        <v>-108.26</v>
      </c>
      <c r="W37" s="267">
        <f t="shared" si="5"/>
        <v>4262.553023255814</v>
      </c>
      <c r="X37" s="264">
        <v>46</v>
      </c>
      <c r="Y37" s="268" t="s">
        <v>215</v>
      </c>
      <c r="Z37" s="268" t="s">
        <v>213</v>
      </c>
    </row>
    <row r="38" spans="1:26" s="269" customFormat="1" ht="11.25" customHeight="1" x14ac:dyDescent="0.2">
      <c r="A38" s="264">
        <v>96</v>
      </c>
      <c r="B38" s="264" t="s">
        <v>219</v>
      </c>
      <c r="C38" s="265">
        <v>44555</v>
      </c>
      <c r="D38" s="264" t="s">
        <v>219</v>
      </c>
      <c r="E38" s="264" t="s">
        <v>72</v>
      </c>
      <c r="F38" s="266" t="s">
        <v>159</v>
      </c>
      <c r="G38" s="267">
        <v>7.48</v>
      </c>
      <c r="H38" s="267">
        <f t="shared" si="0"/>
        <v>0.17395348837209304</v>
      </c>
      <c r="I38" s="267">
        <f t="shared" si="1"/>
        <v>8.0018604651162804</v>
      </c>
      <c r="J38" s="267">
        <f t="shared" si="2"/>
        <v>768.17860465116291</v>
      </c>
      <c r="K38" s="212"/>
      <c r="L38" s="212"/>
      <c r="M38" s="213">
        <f t="shared" si="3"/>
        <v>768.17860465116291</v>
      </c>
      <c r="N38" s="267"/>
      <c r="O38" s="267"/>
      <c r="P38" s="267"/>
      <c r="Q38" s="267"/>
      <c r="R38" s="267"/>
      <c r="S38" s="267">
        <v>-30.16</v>
      </c>
      <c r="T38" s="267">
        <f>-J38*1%</f>
        <v>-7.681786046511629</v>
      </c>
      <c r="U38" s="267"/>
      <c r="V38" s="267">
        <f t="shared" si="4"/>
        <v>-37.841786046511629</v>
      </c>
      <c r="W38" s="267">
        <f t="shared" si="5"/>
        <v>730.33681860465128</v>
      </c>
      <c r="X38" s="264">
        <v>46</v>
      </c>
      <c r="Y38" s="268" t="s">
        <v>215</v>
      </c>
      <c r="Z38" s="268" t="s">
        <v>220</v>
      </c>
    </row>
    <row r="39" spans="1:26" s="269" customFormat="1" ht="11.25" customHeight="1" x14ac:dyDescent="0.2">
      <c r="A39" s="264">
        <v>144</v>
      </c>
      <c r="B39" s="264" t="s">
        <v>219</v>
      </c>
      <c r="C39" s="265">
        <v>44555</v>
      </c>
      <c r="D39" s="264" t="s">
        <v>219</v>
      </c>
      <c r="E39" s="264" t="s">
        <v>70</v>
      </c>
      <c r="F39" s="266" t="s">
        <v>159</v>
      </c>
      <c r="G39" s="267">
        <v>7.48</v>
      </c>
      <c r="H39" s="267">
        <f t="shared" si="0"/>
        <v>0.17395348837209304</v>
      </c>
      <c r="I39" s="267">
        <f t="shared" si="1"/>
        <v>8.0018604651162804</v>
      </c>
      <c r="J39" s="267">
        <f t="shared" si="2"/>
        <v>1152.2679069767444</v>
      </c>
      <c r="K39" s="212"/>
      <c r="L39" s="212"/>
      <c r="M39" s="213">
        <f t="shared" si="3"/>
        <v>1152.2679069767444</v>
      </c>
      <c r="N39" s="267"/>
      <c r="O39" s="267"/>
      <c r="P39" s="267"/>
      <c r="Q39" s="267"/>
      <c r="R39" s="267"/>
      <c r="S39" s="267"/>
      <c r="T39" s="267">
        <f>-J39*1%</f>
        <v>-11.522679069767443</v>
      </c>
      <c r="U39" s="267"/>
      <c r="V39" s="267">
        <f t="shared" si="4"/>
        <v>-11.522679069767443</v>
      </c>
      <c r="W39" s="267">
        <f t="shared" si="5"/>
        <v>1140.7452279069769</v>
      </c>
      <c r="X39" s="264">
        <v>46</v>
      </c>
      <c r="Y39" s="268" t="s">
        <v>215</v>
      </c>
      <c r="Z39" s="268" t="s">
        <v>221</v>
      </c>
    </row>
    <row r="40" spans="1:26" s="269" customFormat="1" ht="11.25" customHeight="1" x14ac:dyDescent="0.2">
      <c r="A40" s="264">
        <v>672</v>
      </c>
      <c r="B40" s="264" t="s">
        <v>219</v>
      </c>
      <c r="C40" s="265">
        <v>44555</v>
      </c>
      <c r="D40" s="264" t="s">
        <v>219</v>
      </c>
      <c r="E40" s="264" t="s">
        <v>70</v>
      </c>
      <c r="F40" s="266" t="s">
        <v>159</v>
      </c>
      <c r="G40" s="267">
        <v>7.48</v>
      </c>
      <c r="H40" s="267">
        <f t="shared" si="0"/>
        <v>0.17395348837209304</v>
      </c>
      <c r="I40" s="267">
        <f t="shared" si="1"/>
        <v>8.0018604651162804</v>
      </c>
      <c r="J40" s="267">
        <f t="shared" si="2"/>
        <v>5377.2502325581409</v>
      </c>
      <c r="K40" s="212"/>
      <c r="L40" s="212"/>
      <c r="M40" s="213">
        <f t="shared" si="3"/>
        <v>5377.2502325581409</v>
      </c>
      <c r="N40" s="267"/>
      <c r="O40" s="267"/>
      <c r="P40" s="267"/>
      <c r="Q40" s="267"/>
      <c r="R40" s="267"/>
      <c r="S40" s="267"/>
      <c r="T40" s="267">
        <f>-J40*1%</f>
        <v>-53.772502325581407</v>
      </c>
      <c r="U40" s="267"/>
      <c r="V40" s="267">
        <f t="shared" si="4"/>
        <v>-53.772502325581407</v>
      </c>
      <c r="W40" s="267">
        <f t="shared" si="5"/>
        <v>5323.4777302325592</v>
      </c>
      <c r="X40" s="264">
        <v>46</v>
      </c>
      <c r="Y40" s="268" t="s">
        <v>215</v>
      </c>
      <c r="Z40" s="268" t="s">
        <v>222</v>
      </c>
    </row>
    <row r="41" spans="1:26" s="269" customFormat="1" ht="11.25" customHeight="1" x14ac:dyDescent="0.2">
      <c r="A41" s="264">
        <v>864</v>
      </c>
      <c r="B41" s="264" t="s">
        <v>176</v>
      </c>
      <c r="C41" s="265">
        <v>44551</v>
      </c>
      <c r="D41" s="264" t="s">
        <v>176</v>
      </c>
      <c r="E41" s="264" t="s">
        <v>72</v>
      </c>
      <c r="F41" s="266" t="s">
        <v>159</v>
      </c>
      <c r="G41" s="267">
        <v>6</v>
      </c>
      <c r="H41" s="267">
        <f t="shared" si="0"/>
        <v>0.13953488372093023</v>
      </c>
      <c r="I41" s="267">
        <f t="shared" si="1"/>
        <v>6.4186046511627906</v>
      </c>
      <c r="J41" s="267">
        <f t="shared" si="2"/>
        <v>5545.6744186046508</v>
      </c>
      <c r="K41" s="212"/>
      <c r="L41" s="212"/>
      <c r="M41" s="213">
        <f t="shared" si="3"/>
        <v>5545.6744186046508</v>
      </c>
      <c r="N41" s="267">
        <v>-71.25</v>
      </c>
      <c r="O41" s="267"/>
      <c r="P41" s="267"/>
      <c r="Q41" s="267"/>
      <c r="R41" s="267"/>
      <c r="S41" s="267">
        <v>25.81</v>
      </c>
      <c r="T41" s="267">
        <f>-(864*6.25)*1%</f>
        <v>-54</v>
      </c>
      <c r="U41" s="267">
        <v>-5100</v>
      </c>
      <c r="V41" s="267">
        <f t="shared" si="4"/>
        <v>-5199.4399999999996</v>
      </c>
      <c r="W41" s="267">
        <f t="shared" si="5"/>
        <v>346.23441860465118</v>
      </c>
      <c r="X41" s="264">
        <v>46</v>
      </c>
      <c r="Y41" s="268" t="s">
        <v>215</v>
      </c>
      <c r="Z41" s="268" t="s">
        <v>218</v>
      </c>
    </row>
    <row r="42" spans="1:26" s="269" customFormat="1" ht="11.25" customHeight="1" x14ac:dyDescent="0.2">
      <c r="A42" s="264">
        <v>720</v>
      </c>
      <c r="B42" s="264" t="s">
        <v>176</v>
      </c>
      <c r="C42" s="265">
        <v>44555</v>
      </c>
      <c r="D42" s="264" t="s">
        <v>176</v>
      </c>
      <c r="E42" s="264" t="s">
        <v>70</v>
      </c>
      <c r="F42" s="266" t="s">
        <v>159</v>
      </c>
      <c r="G42" s="267">
        <v>7.48</v>
      </c>
      <c r="H42" s="267">
        <f t="shared" si="0"/>
        <v>0.17395348837209304</v>
      </c>
      <c r="I42" s="267">
        <f t="shared" si="1"/>
        <v>8.0018604651162804</v>
      </c>
      <c r="J42" s="267">
        <f t="shared" si="2"/>
        <v>5761.3395348837221</v>
      </c>
      <c r="K42" s="212"/>
      <c r="L42" s="212"/>
      <c r="M42" s="213">
        <f t="shared" si="3"/>
        <v>5761.3395348837221</v>
      </c>
      <c r="N42" s="267"/>
      <c r="O42" s="267"/>
      <c r="P42" s="267"/>
      <c r="Q42" s="267"/>
      <c r="R42" s="267"/>
      <c r="S42" s="267">
        <v>-61.22</v>
      </c>
      <c r="T42" s="267">
        <f>-J42*1%</f>
        <v>-57.613395348837223</v>
      </c>
      <c r="U42" s="267">
        <v>-2000</v>
      </c>
      <c r="V42" s="267">
        <f t="shared" si="4"/>
        <v>-2118.8333953488373</v>
      </c>
      <c r="W42" s="267">
        <f t="shared" si="5"/>
        <v>3642.5061395348848</v>
      </c>
      <c r="X42" s="264">
        <v>46</v>
      </c>
      <c r="Y42" s="268" t="s">
        <v>215</v>
      </c>
      <c r="Z42" s="268" t="s">
        <v>222</v>
      </c>
    </row>
    <row r="43" spans="1:26" s="269" customFormat="1" ht="11.25" customHeight="1" x14ac:dyDescent="0.2">
      <c r="A43" s="264">
        <v>148</v>
      </c>
      <c r="B43" s="264" t="s">
        <v>176</v>
      </c>
      <c r="C43" s="265">
        <v>44555</v>
      </c>
      <c r="D43" s="264" t="s">
        <v>176</v>
      </c>
      <c r="E43" s="264" t="s">
        <v>72</v>
      </c>
      <c r="F43" s="266" t="s">
        <v>159</v>
      </c>
      <c r="G43" s="267">
        <v>7.7</v>
      </c>
      <c r="H43" s="267">
        <f t="shared" si="0"/>
        <v>0.17906976744186046</v>
      </c>
      <c r="I43" s="267">
        <f t="shared" si="1"/>
        <v>7.6999999999999993</v>
      </c>
      <c r="J43" s="267">
        <f t="shared" si="2"/>
        <v>1139.5999999999999</v>
      </c>
      <c r="K43" s="212"/>
      <c r="L43" s="212"/>
      <c r="M43" s="213">
        <f t="shared" si="3"/>
        <v>1139.5999999999999</v>
      </c>
      <c r="N43" s="267">
        <v>-71.25</v>
      </c>
      <c r="O43" s="267"/>
      <c r="P43" s="267"/>
      <c r="Q43" s="267"/>
      <c r="R43" s="267"/>
      <c r="S43" s="267"/>
      <c r="T43" s="267">
        <f>-J43*1%</f>
        <v>-11.395999999999999</v>
      </c>
      <c r="U43" s="267"/>
      <c r="V43" s="267">
        <f t="shared" si="4"/>
        <v>-82.646000000000001</v>
      </c>
      <c r="W43" s="267">
        <f t="shared" si="5"/>
        <v>1056.954</v>
      </c>
      <c r="X43" s="264">
        <v>43</v>
      </c>
      <c r="Y43" s="268" t="s">
        <v>215</v>
      </c>
      <c r="Z43" s="268" t="s">
        <v>223</v>
      </c>
    </row>
    <row r="44" spans="1:26" s="269" customFormat="1" ht="11.25" customHeight="1" x14ac:dyDescent="0.2">
      <c r="A44" s="264">
        <v>480</v>
      </c>
      <c r="B44" s="264" t="s">
        <v>217</v>
      </c>
      <c r="C44" s="265">
        <v>44552</v>
      </c>
      <c r="D44" s="264" t="s">
        <v>217</v>
      </c>
      <c r="E44" s="264" t="s">
        <v>72</v>
      </c>
      <c r="F44" s="266" t="s">
        <v>159</v>
      </c>
      <c r="G44" s="267">
        <v>5.94</v>
      </c>
      <c r="H44" s="267">
        <f t="shared" si="0"/>
        <v>0.13813953488372094</v>
      </c>
      <c r="I44" s="267">
        <f t="shared" si="1"/>
        <v>6.3544186046511628</v>
      </c>
      <c r="J44" s="267">
        <f t="shared" si="2"/>
        <v>3050.1209302325583</v>
      </c>
      <c r="K44" s="212"/>
      <c r="L44" s="212"/>
      <c r="M44" s="213">
        <f t="shared" si="3"/>
        <v>3050.1209302325583</v>
      </c>
      <c r="N44" s="267"/>
      <c r="O44" s="267"/>
      <c r="P44" s="267"/>
      <c r="Q44" s="267"/>
      <c r="R44" s="267"/>
      <c r="S44" s="267"/>
      <c r="T44" s="267"/>
      <c r="U44" s="267"/>
      <c r="V44" s="267">
        <f t="shared" si="4"/>
        <v>0</v>
      </c>
      <c r="W44" s="267">
        <f t="shared" si="5"/>
        <v>3050.1209302325583</v>
      </c>
      <c r="X44" s="264">
        <v>46</v>
      </c>
      <c r="Y44" s="268" t="s">
        <v>215</v>
      </c>
      <c r="Z44" s="268" t="s">
        <v>213</v>
      </c>
    </row>
    <row r="45" spans="1:26" s="269" customFormat="1" ht="11.25" customHeight="1" x14ac:dyDescent="0.2">
      <c r="A45" s="264">
        <v>240</v>
      </c>
      <c r="B45" s="264" t="s">
        <v>217</v>
      </c>
      <c r="C45" s="265">
        <v>44552</v>
      </c>
      <c r="D45" s="264" t="s">
        <v>217</v>
      </c>
      <c r="E45" s="264" t="s">
        <v>250</v>
      </c>
      <c r="F45" s="266" t="s">
        <v>159</v>
      </c>
      <c r="G45" s="267">
        <v>5.94</v>
      </c>
      <c r="H45" s="267">
        <f t="shared" si="0"/>
        <v>0.13813953488372094</v>
      </c>
      <c r="I45" s="267">
        <f t="shared" si="1"/>
        <v>6.3544186046511628</v>
      </c>
      <c r="J45" s="267">
        <f t="shared" si="2"/>
        <v>1525.0604651162791</v>
      </c>
      <c r="K45" s="212"/>
      <c r="L45" s="212"/>
      <c r="M45" s="213">
        <f t="shared" si="3"/>
        <v>1525.0604651162791</v>
      </c>
      <c r="N45" s="267">
        <v>-71.25</v>
      </c>
      <c r="O45" s="267"/>
      <c r="P45" s="267"/>
      <c r="Q45" s="267"/>
      <c r="R45" s="267"/>
      <c r="S45" s="267">
        <v>-31.89</v>
      </c>
      <c r="T45" s="267">
        <v>-57</v>
      </c>
      <c r="U45" s="267"/>
      <c r="V45" s="267">
        <f t="shared" si="4"/>
        <v>-160.13999999999999</v>
      </c>
      <c r="W45" s="267">
        <f t="shared" si="5"/>
        <v>1364.920465116279</v>
      </c>
      <c r="X45" s="264">
        <v>46</v>
      </c>
      <c r="Y45" s="268" t="s">
        <v>215</v>
      </c>
      <c r="Z45" s="268" t="s">
        <v>222</v>
      </c>
    </row>
    <row r="46" spans="1:26" s="269" customFormat="1" ht="11.25" customHeight="1" x14ac:dyDescent="0.2">
      <c r="A46" s="264">
        <v>192</v>
      </c>
      <c r="B46" s="264" t="s">
        <v>217</v>
      </c>
      <c r="C46" s="265">
        <v>44553</v>
      </c>
      <c r="D46" s="264" t="s">
        <v>217</v>
      </c>
      <c r="E46" s="264" t="s">
        <v>228</v>
      </c>
      <c r="F46" s="266" t="s">
        <v>159</v>
      </c>
      <c r="G46" s="267">
        <v>5.94</v>
      </c>
      <c r="H46" s="267">
        <f t="shared" si="0"/>
        <v>0.13813953488372094</v>
      </c>
      <c r="I46" s="267">
        <f t="shared" si="1"/>
        <v>6.3544186046511628</v>
      </c>
      <c r="J46" s="267">
        <f t="shared" si="2"/>
        <v>1220.0483720930233</v>
      </c>
      <c r="K46" s="212"/>
      <c r="L46" s="212"/>
      <c r="M46" s="213">
        <f t="shared" si="3"/>
        <v>1220.0483720930233</v>
      </c>
      <c r="N46" s="267">
        <v>-71.25</v>
      </c>
      <c r="O46" s="267"/>
      <c r="P46" s="267"/>
      <c r="Q46" s="267"/>
      <c r="R46" s="267"/>
      <c r="S46" s="267"/>
      <c r="T46" s="267"/>
      <c r="U46" s="267"/>
      <c r="V46" s="267">
        <f t="shared" si="4"/>
        <v>-71.25</v>
      </c>
      <c r="W46" s="267">
        <f t="shared" si="5"/>
        <v>1148.7983720930233</v>
      </c>
      <c r="X46" s="264">
        <v>46</v>
      </c>
      <c r="Y46" s="268" t="s">
        <v>215</v>
      </c>
      <c r="Z46" s="268" t="s">
        <v>222</v>
      </c>
    </row>
    <row r="47" spans="1:26" s="269" customFormat="1" ht="11.25" customHeight="1" x14ac:dyDescent="0.2">
      <c r="A47" s="264">
        <v>300</v>
      </c>
      <c r="B47" s="264" t="s">
        <v>226</v>
      </c>
      <c r="C47" s="265">
        <v>44555</v>
      </c>
      <c r="D47" s="264" t="s">
        <v>227</v>
      </c>
      <c r="E47" s="264" t="s">
        <v>72</v>
      </c>
      <c r="F47" s="266" t="s">
        <v>159</v>
      </c>
      <c r="G47" s="267">
        <v>7.2</v>
      </c>
      <c r="H47" s="267">
        <f t="shared" si="0"/>
        <v>0.16744186046511628</v>
      </c>
      <c r="I47" s="267">
        <f t="shared" si="1"/>
        <v>7.2</v>
      </c>
      <c r="J47" s="267">
        <f t="shared" si="2"/>
        <v>2160</v>
      </c>
      <c r="K47" s="212"/>
      <c r="L47" s="212"/>
      <c r="M47" s="213">
        <f t="shared" si="3"/>
        <v>2160</v>
      </c>
      <c r="N47" s="267">
        <v>-71.25</v>
      </c>
      <c r="O47" s="267"/>
      <c r="P47" s="267"/>
      <c r="Q47" s="267"/>
      <c r="R47" s="267"/>
      <c r="S47" s="267">
        <v>-14.25</v>
      </c>
      <c r="T47" s="267">
        <f>-J47*1%</f>
        <v>-21.6</v>
      </c>
      <c r="U47" s="267"/>
      <c r="V47" s="267">
        <f t="shared" si="4"/>
        <v>-107.1</v>
      </c>
      <c r="W47" s="267">
        <f t="shared" si="5"/>
        <v>2052.9</v>
      </c>
      <c r="X47" s="264">
        <v>43</v>
      </c>
      <c r="Y47" s="268" t="s">
        <v>215</v>
      </c>
      <c r="Z47" s="268" t="s">
        <v>223</v>
      </c>
    </row>
    <row r="48" spans="1:26" s="269" customFormat="1" ht="11.25" customHeight="1" x14ac:dyDescent="0.2">
      <c r="A48" s="264">
        <v>700</v>
      </c>
      <c r="B48" s="264" t="s">
        <v>197</v>
      </c>
      <c r="C48" s="265">
        <v>44552</v>
      </c>
      <c r="D48" s="264" t="s">
        <v>197</v>
      </c>
      <c r="E48" s="264" t="s">
        <v>72</v>
      </c>
      <c r="F48" s="266" t="s">
        <v>159</v>
      </c>
      <c r="G48" s="267">
        <v>5.7</v>
      </c>
      <c r="H48" s="267">
        <f t="shared" si="0"/>
        <v>0.13255813953488371</v>
      </c>
      <c r="I48" s="267">
        <f t="shared" si="1"/>
        <v>5.6999999999999993</v>
      </c>
      <c r="J48" s="267">
        <f t="shared" si="2"/>
        <v>3989.9999999999995</v>
      </c>
      <c r="K48" s="212"/>
      <c r="L48" s="212"/>
      <c r="M48" s="213">
        <f t="shared" si="3"/>
        <v>3989.9999999999995</v>
      </c>
      <c r="N48" s="267">
        <v>-71.25</v>
      </c>
      <c r="O48" s="267"/>
      <c r="P48" s="267"/>
      <c r="Q48" s="267"/>
      <c r="R48" s="267"/>
      <c r="S48" s="267">
        <v>-44.17</v>
      </c>
      <c r="T48" s="267">
        <v>-43.75</v>
      </c>
      <c r="U48" s="267"/>
      <c r="V48" s="267">
        <f t="shared" si="4"/>
        <v>-159.17000000000002</v>
      </c>
      <c r="W48" s="267">
        <f t="shared" si="5"/>
        <v>3830.8299999999995</v>
      </c>
      <c r="X48" s="264">
        <v>43</v>
      </c>
      <c r="Y48" s="268" t="s">
        <v>215</v>
      </c>
      <c r="Z48" s="268" t="s">
        <v>246</v>
      </c>
    </row>
    <row r="49" spans="1:26" s="220" customFormat="1" ht="11.25" hidden="1" customHeight="1" x14ac:dyDescent="0.2">
      <c r="A49" s="216">
        <v>0</v>
      </c>
      <c r="B49" s="216" t="s">
        <v>229</v>
      </c>
      <c r="C49" s="217">
        <v>44552</v>
      </c>
      <c r="D49" s="216" t="s">
        <v>237</v>
      </c>
      <c r="E49" s="216" t="s">
        <v>72</v>
      </c>
      <c r="F49" s="218" t="s">
        <v>159</v>
      </c>
      <c r="G49" s="212">
        <v>0</v>
      </c>
      <c r="H49" s="212">
        <f t="shared" si="0"/>
        <v>0</v>
      </c>
      <c r="I49" s="212">
        <f t="shared" si="1"/>
        <v>0</v>
      </c>
      <c r="J49" s="212">
        <f t="shared" si="2"/>
        <v>0</v>
      </c>
      <c r="K49" s="212"/>
      <c r="L49" s="212"/>
      <c r="M49" s="213">
        <f t="shared" si="3"/>
        <v>0</v>
      </c>
      <c r="N49" s="212"/>
      <c r="O49" s="212"/>
      <c r="P49" s="212"/>
      <c r="Q49" s="212"/>
      <c r="R49" s="212"/>
      <c r="S49" s="212"/>
      <c r="T49" s="212"/>
      <c r="U49" s="212"/>
      <c r="V49" s="212">
        <f t="shared" si="4"/>
        <v>0</v>
      </c>
      <c r="W49" s="212">
        <f t="shared" si="5"/>
        <v>0</v>
      </c>
      <c r="X49" s="216">
        <v>43</v>
      </c>
      <c r="Y49" s="219" t="s">
        <v>215</v>
      </c>
      <c r="Z49" s="219" t="s">
        <v>246</v>
      </c>
    </row>
    <row r="50" spans="1:26" s="269" customFormat="1" ht="11.25" customHeight="1" x14ac:dyDescent="0.2">
      <c r="A50" s="264">
        <v>587</v>
      </c>
      <c r="B50" s="264" t="s">
        <v>203</v>
      </c>
      <c r="C50" s="265">
        <v>44553</v>
      </c>
      <c r="D50" s="264" t="s">
        <v>238</v>
      </c>
      <c r="E50" s="264" t="s">
        <v>72</v>
      </c>
      <c r="F50" s="266" t="s">
        <v>159</v>
      </c>
      <c r="G50" s="267">
        <v>6.25</v>
      </c>
      <c r="H50" s="267">
        <f t="shared" si="0"/>
        <v>0.14534883720930233</v>
      </c>
      <c r="I50" s="267">
        <f t="shared" si="1"/>
        <v>6.25</v>
      </c>
      <c r="J50" s="267">
        <f t="shared" si="2"/>
        <v>3668.75</v>
      </c>
      <c r="K50" s="212"/>
      <c r="L50" s="212"/>
      <c r="M50" s="213">
        <f t="shared" si="3"/>
        <v>3668.75</v>
      </c>
      <c r="N50" s="267">
        <v>-71.25</v>
      </c>
      <c r="O50" s="267"/>
      <c r="P50" s="267"/>
      <c r="Q50" s="267"/>
      <c r="R50" s="267"/>
      <c r="S50" s="267">
        <v>-69.53</v>
      </c>
      <c r="T50" s="267"/>
      <c r="U50" s="267"/>
      <c r="V50" s="267">
        <f t="shared" si="4"/>
        <v>-140.78</v>
      </c>
      <c r="W50" s="267">
        <f t="shared" si="5"/>
        <v>3527.97</v>
      </c>
      <c r="X50" s="264">
        <v>43</v>
      </c>
      <c r="Y50" s="268" t="s">
        <v>215</v>
      </c>
      <c r="Z50" s="268" t="s">
        <v>246</v>
      </c>
    </row>
    <row r="51" spans="1:26" s="269" customFormat="1" ht="11.25" customHeight="1" x14ac:dyDescent="0.2">
      <c r="A51" s="264">
        <v>1015</v>
      </c>
      <c r="B51" s="266" t="s">
        <v>230</v>
      </c>
      <c r="C51" s="265">
        <v>44553</v>
      </c>
      <c r="D51" s="266" t="s">
        <v>239</v>
      </c>
      <c r="E51" s="264" t="s">
        <v>72</v>
      </c>
      <c r="F51" s="266" t="s">
        <v>159</v>
      </c>
      <c r="G51" s="267">
        <v>6</v>
      </c>
      <c r="H51" s="267">
        <f t="shared" si="0"/>
        <v>0.13953488372093023</v>
      </c>
      <c r="I51" s="267">
        <f t="shared" si="1"/>
        <v>6</v>
      </c>
      <c r="J51" s="267">
        <f t="shared" si="2"/>
        <v>6090</v>
      </c>
      <c r="K51" s="212"/>
      <c r="L51" s="212"/>
      <c r="M51" s="213">
        <f t="shared" si="3"/>
        <v>6090</v>
      </c>
      <c r="N51" s="267">
        <v>-71.25</v>
      </c>
      <c r="O51" s="267"/>
      <c r="P51" s="267"/>
      <c r="Q51" s="267"/>
      <c r="R51" s="267"/>
      <c r="S51" s="267">
        <v>-107.01</v>
      </c>
      <c r="T51" s="267">
        <v>-75.989999999999995</v>
      </c>
      <c r="U51" s="267"/>
      <c r="V51" s="267">
        <f t="shared" si="4"/>
        <v>-254.25</v>
      </c>
      <c r="W51" s="267">
        <f t="shared" si="5"/>
        <v>5835.75</v>
      </c>
      <c r="X51" s="264">
        <v>43</v>
      </c>
      <c r="Y51" s="268" t="s">
        <v>215</v>
      </c>
      <c r="Z51" s="268" t="s">
        <v>246</v>
      </c>
    </row>
    <row r="52" spans="1:26" s="269" customFormat="1" ht="11.25" customHeight="1" x14ac:dyDescent="0.2">
      <c r="A52" s="264">
        <v>154</v>
      </c>
      <c r="B52" s="264" t="s">
        <v>230</v>
      </c>
      <c r="C52" s="265">
        <v>44553</v>
      </c>
      <c r="D52" s="264" t="s">
        <v>239</v>
      </c>
      <c r="E52" s="264" t="s">
        <v>72</v>
      </c>
      <c r="F52" s="266" t="s">
        <v>159</v>
      </c>
      <c r="G52" s="267">
        <v>6</v>
      </c>
      <c r="H52" s="267">
        <f t="shared" si="0"/>
        <v>0.13953488372093023</v>
      </c>
      <c r="I52" s="267">
        <f t="shared" si="1"/>
        <v>6</v>
      </c>
      <c r="J52" s="267">
        <f t="shared" si="2"/>
        <v>924</v>
      </c>
      <c r="K52" s="212"/>
      <c r="L52" s="212"/>
      <c r="M52" s="213">
        <f t="shared" si="3"/>
        <v>924</v>
      </c>
      <c r="N52" s="267">
        <v>-71.25</v>
      </c>
      <c r="O52" s="267"/>
      <c r="P52" s="267"/>
      <c r="Q52" s="267"/>
      <c r="R52" s="267"/>
      <c r="S52" s="267"/>
      <c r="T52" s="267"/>
      <c r="U52" s="267"/>
      <c r="V52" s="267">
        <f t="shared" si="4"/>
        <v>-71.25</v>
      </c>
      <c r="W52" s="267">
        <f t="shared" si="5"/>
        <v>852.75</v>
      </c>
      <c r="X52" s="264">
        <v>43</v>
      </c>
      <c r="Y52" s="268" t="s">
        <v>215</v>
      </c>
      <c r="Z52" s="268" t="s">
        <v>246</v>
      </c>
    </row>
    <row r="53" spans="1:26" s="269" customFormat="1" ht="11.25" customHeight="1" x14ac:dyDescent="0.2">
      <c r="A53" s="264">
        <v>60</v>
      </c>
      <c r="B53" s="264" t="s">
        <v>231</v>
      </c>
      <c r="C53" s="265">
        <v>44553</v>
      </c>
      <c r="D53" s="264" t="s">
        <v>62</v>
      </c>
      <c r="E53" s="264" t="s">
        <v>72</v>
      </c>
      <c r="F53" s="266" t="s">
        <v>159</v>
      </c>
      <c r="G53" s="267">
        <v>6</v>
      </c>
      <c r="H53" s="267">
        <f t="shared" si="0"/>
        <v>0.13953488372093023</v>
      </c>
      <c r="I53" s="267">
        <f t="shared" si="1"/>
        <v>6</v>
      </c>
      <c r="J53" s="267">
        <f t="shared" si="2"/>
        <v>360</v>
      </c>
      <c r="K53" s="212"/>
      <c r="L53" s="212"/>
      <c r="M53" s="213">
        <f t="shared" si="3"/>
        <v>360</v>
      </c>
      <c r="N53" s="267">
        <v>-71.25</v>
      </c>
      <c r="O53" s="267"/>
      <c r="P53" s="267"/>
      <c r="Q53" s="267"/>
      <c r="R53" s="267"/>
      <c r="S53" s="267">
        <v>-50.03</v>
      </c>
      <c r="T53" s="267">
        <v>-50.56</v>
      </c>
      <c r="U53" s="267"/>
      <c r="V53" s="267">
        <f t="shared" si="4"/>
        <v>-171.84</v>
      </c>
      <c r="W53" s="267">
        <f t="shared" si="5"/>
        <v>188.16</v>
      </c>
      <c r="X53" s="264">
        <v>43</v>
      </c>
      <c r="Y53" s="268" t="s">
        <v>215</v>
      </c>
      <c r="Z53" s="268" t="s">
        <v>246</v>
      </c>
    </row>
    <row r="54" spans="1:26" s="269" customFormat="1" ht="11.25" customHeight="1" x14ac:dyDescent="0.2">
      <c r="A54" s="264">
        <v>250</v>
      </c>
      <c r="B54" s="264" t="s">
        <v>232</v>
      </c>
      <c r="C54" s="265">
        <v>44553</v>
      </c>
      <c r="D54" s="264" t="s">
        <v>62</v>
      </c>
      <c r="E54" s="264" t="s">
        <v>72</v>
      </c>
      <c r="F54" s="266" t="s">
        <v>159</v>
      </c>
      <c r="G54" s="267">
        <v>6</v>
      </c>
      <c r="H54" s="267">
        <f t="shared" si="0"/>
        <v>0.13953488372093023</v>
      </c>
      <c r="I54" s="267">
        <f t="shared" si="1"/>
        <v>6</v>
      </c>
      <c r="J54" s="267">
        <f t="shared" si="2"/>
        <v>1500</v>
      </c>
      <c r="K54" s="212"/>
      <c r="L54" s="212"/>
      <c r="M54" s="213">
        <f t="shared" si="3"/>
        <v>1500</v>
      </c>
      <c r="N54" s="267">
        <v>-71.25</v>
      </c>
      <c r="O54" s="267"/>
      <c r="P54" s="267"/>
      <c r="Q54" s="267"/>
      <c r="R54" s="267"/>
      <c r="S54" s="267"/>
      <c r="T54" s="267"/>
      <c r="U54" s="267"/>
      <c r="V54" s="267">
        <f t="shared" si="4"/>
        <v>-71.25</v>
      </c>
      <c r="W54" s="267">
        <f t="shared" si="5"/>
        <v>1428.75</v>
      </c>
      <c r="X54" s="264">
        <v>43</v>
      </c>
      <c r="Y54" s="268" t="s">
        <v>215</v>
      </c>
      <c r="Z54" s="268" t="s">
        <v>246</v>
      </c>
    </row>
    <row r="55" spans="1:26" s="269" customFormat="1" ht="11.25" customHeight="1" x14ac:dyDescent="0.2">
      <c r="A55" s="264">
        <v>499</v>
      </c>
      <c r="B55" s="264" t="s">
        <v>233</v>
      </c>
      <c r="C55" s="265">
        <v>44553</v>
      </c>
      <c r="D55" s="264" t="s">
        <v>62</v>
      </c>
      <c r="E55" s="264" t="s">
        <v>72</v>
      </c>
      <c r="F55" s="266" t="s">
        <v>159</v>
      </c>
      <c r="G55" s="267">
        <v>6</v>
      </c>
      <c r="H55" s="267">
        <f t="shared" si="0"/>
        <v>0.13953488372093023</v>
      </c>
      <c r="I55" s="267">
        <f t="shared" si="1"/>
        <v>6</v>
      </c>
      <c r="J55" s="267">
        <f t="shared" si="2"/>
        <v>2994</v>
      </c>
      <c r="K55" s="212"/>
      <c r="L55" s="212"/>
      <c r="M55" s="213">
        <f t="shared" si="3"/>
        <v>2994</v>
      </c>
      <c r="N55" s="267">
        <v>-71.25</v>
      </c>
      <c r="O55" s="267"/>
      <c r="P55" s="267"/>
      <c r="Q55" s="267"/>
      <c r="R55" s="267"/>
      <c r="S55" s="267"/>
      <c r="T55" s="267"/>
      <c r="U55" s="267"/>
      <c r="V55" s="267">
        <f t="shared" si="4"/>
        <v>-71.25</v>
      </c>
      <c r="W55" s="267">
        <f t="shared" si="5"/>
        <v>2922.75</v>
      </c>
      <c r="X55" s="264">
        <v>43</v>
      </c>
      <c r="Y55" s="268" t="s">
        <v>215</v>
      </c>
      <c r="Z55" s="268" t="s">
        <v>246</v>
      </c>
    </row>
    <row r="56" spans="1:26" s="269" customFormat="1" ht="11.25" customHeight="1" x14ac:dyDescent="0.2">
      <c r="A56" s="264">
        <v>720</v>
      </c>
      <c r="B56" s="264" t="s">
        <v>48</v>
      </c>
      <c r="C56" s="265">
        <v>44553</v>
      </c>
      <c r="D56" s="264" t="s">
        <v>240</v>
      </c>
      <c r="E56" s="264" t="s">
        <v>70</v>
      </c>
      <c r="F56" s="266" t="s">
        <v>159</v>
      </c>
      <c r="G56" s="267">
        <v>6.08</v>
      </c>
      <c r="H56" s="267">
        <f t="shared" si="0"/>
        <v>0.14139534883720931</v>
      </c>
      <c r="I56" s="267">
        <f t="shared" si="1"/>
        <v>6.5041860465116281</v>
      </c>
      <c r="J56" s="267">
        <f t="shared" si="2"/>
        <v>4683.013953488372</v>
      </c>
      <c r="K56" s="212"/>
      <c r="L56" s="212"/>
      <c r="M56" s="213">
        <f t="shared" si="3"/>
        <v>4683.013953488372</v>
      </c>
      <c r="N56" s="267">
        <v>-71.25</v>
      </c>
      <c r="O56" s="267"/>
      <c r="P56" s="267"/>
      <c r="Q56" s="267"/>
      <c r="R56" s="267"/>
      <c r="S56" s="267">
        <v>-28.61</v>
      </c>
      <c r="T56" s="267">
        <v>-45</v>
      </c>
      <c r="U56" s="267"/>
      <c r="V56" s="267">
        <f t="shared" si="4"/>
        <v>-144.86000000000001</v>
      </c>
      <c r="W56" s="267">
        <f t="shared" si="5"/>
        <v>4538.1539534883723</v>
      </c>
      <c r="X56" s="264">
        <v>46</v>
      </c>
      <c r="Y56" s="268" t="s">
        <v>215</v>
      </c>
      <c r="Z56" s="268" t="s">
        <v>166</v>
      </c>
    </row>
    <row r="57" spans="1:26" s="269" customFormat="1" ht="11.25" customHeight="1" x14ac:dyDescent="0.2">
      <c r="A57" s="264">
        <v>864</v>
      </c>
      <c r="B57" s="264" t="s">
        <v>107</v>
      </c>
      <c r="C57" s="265">
        <v>44553</v>
      </c>
      <c r="D57" s="264" t="s">
        <v>107</v>
      </c>
      <c r="E57" s="264" t="s">
        <v>70</v>
      </c>
      <c r="F57" s="266" t="s">
        <v>159</v>
      </c>
      <c r="G57" s="267">
        <v>6.26</v>
      </c>
      <c r="H57" s="267">
        <f t="shared" si="0"/>
        <v>0.14558139534883721</v>
      </c>
      <c r="I57" s="267">
        <f t="shared" si="1"/>
        <v>6.6967441860465113</v>
      </c>
      <c r="J57" s="267">
        <f t="shared" si="2"/>
        <v>5785.986976744186</v>
      </c>
      <c r="K57" s="212"/>
      <c r="L57" s="212"/>
      <c r="M57" s="213">
        <f t="shared" si="3"/>
        <v>5785.986976744186</v>
      </c>
      <c r="N57" s="267">
        <v>-71.25</v>
      </c>
      <c r="O57" s="267"/>
      <c r="P57" s="267"/>
      <c r="Q57" s="267"/>
      <c r="R57" s="267"/>
      <c r="S57" s="267">
        <v>-45.06</v>
      </c>
      <c r="T57" s="267">
        <v>-54</v>
      </c>
      <c r="U57" s="267"/>
      <c r="V57" s="267">
        <f t="shared" si="4"/>
        <v>-170.31</v>
      </c>
      <c r="W57" s="267">
        <f t="shared" si="5"/>
        <v>5615.6769767441856</v>
      </c>
      <c r="X57" s="264">
        <v>46</v>
      </c>
      <c r="Y57" s="268" t="s">
        <v>215</v>
      </c>
      <c r="Z57" s="268" t="s">
        <v>166</v>
      </c>
    </row>
    <row r="58" spans="1:26" s="269" customFormat="1" ht="11.25" customHeight="1" x14ac:dyDescent="0.2">
      <c r="A58" s="264">
        <v>327</v>
      </c>
      <c r="B58" s="264" t="s">
        <v>203</v>
      </c>
      <c r="C58" s="265">
        <v>44554</v>
      </c>
      <c r="D58" s="264" t="s">
        <v>238</v>
      </c>
      <c r="E58" s="264" t="s">
        <v>72</v>
      </c>
      <c r="F58" s="266" t="s">
        <v>159</v>
      </c>
      <c r="G58" s="267">
        <v>6.25</v>
      </c>
      <c r="H58" s="267">
        <f t="shared" si="0"/>
        <v>0.14534883720930233</v>
      </c>
      <c r="I58" s="267">
        <f t="shared" si="1"/>
        <v>6.25</v>
      </c>
      <c r="J58" s="267">
        <f t="shared" si="2"/>
        <v>2043.75</v>
      </c>
      <c r="K58" s="212"/>
      <c r="L58" s="212"/>
      <c r="M58" s="213">
        <f t="shared" si="3"/>
        <v>2043.75</v>
      </c>
      <c r="N58" s="267">
        <v>-71.25</v>
      </c>
      <c r="O58" s="267"/>
      <c r="P58" s="267"/>
      <c r="Q58" s="267"/>
      <c r="R58" s="267"/>
      <c r="S58" s="267"/>
      <c r="T58" s="267"/>
      <c r="U58" s="267"/>
      <c r="V58" s="267">
        <f t="shared" si="4"/>
        <v>-71.25</v>
      </c>
      <c r="W58" s="267">
        <f t="shared" si="5"/>
        <v>1972.5</v>
      </c>
      <c r="X58" s="264">
        <v>43</v>
      </c>
      <c r="Y58" s="268" t="s">
        <v>215</v>
      </c>
      <c r="Z58" s="268" t="s">
        <v>246</v>
      </c>
    </row>
    <row r="59" spans="1:26" s="269" customFormat="1" ht="11.25" customHeight="1" x14ac:dyDescent="0.2">
      <c r="A59" s="264">
        <v>214</v>
      </c>
      <c r="B59" s="266" t="s">
        <v>54</v>
      </c>
      <c r="C59" s="265">
        <v>44554</v>
      </c>
      <c r="D59" s="266" t="s">
        <v>54</v>
      </c>
      <c r="E59" s="264" t="s">
        <v>72</v>
      </c>
      <c r="F59" s="266" t="s">
        <v>159</v>
      </c>
      <c r="G59" s="267">
        <v>6</v>
      </c>
      <c r="H59" s="267">
        <f t="shared" si="0"/>
        <v>0.13953488372093023</v>
      </c>
      <c r="I59" s="267">
        <f t="shared" si="1"/>
        <v>6</v>
      </c>
      <c r="J59" s="267">
        <f t="shared" si="2"/>
        <v>1284</v>
      </c>
      <c r="K59" s="212"/>
      <c r="L59" s="212"/>
      <c r="M59" s="213">
        <f t="shared" si="3"/>
        <v>1284</v>
      </c>
      <c r="N59" s="267">
        <v>-71.25</v>
      </c>
      <c r="O59" s="267"/>
      <c r="P59" s="267"/>
      <c r="Q59" s="267"/>
      <c r="R59" s="267"/>
      <c r="S59" s="267">
        <v>-188.67</v>
      </c>
      <c r="T59" s="267">
        <v>-13.64</v>
      </c>
      <c r="U59" s="267"/>
      <c r="V59" s="267">
        <f t="shared" si="4"/>
        <v>-273.55999999999995</v>
      </c>
      <c r="W59" s="267">
        <f t="shared" si="5"/>
        <v>1010.44</v>
      </c>
      <c r="X59" s="264">
        <v>43</v>
      </c>
      <c r="Y59" s="268" t="s">
        <v>215</v>
      </c>
      <c r="Z59" s="268" t="s">
        <v>246</v>
      </c>
    </row>
    <row r="60" spans="1:26" s="220" customFormat="1" ht="11.25" hidden="1" customHeight="1" x14ac:dyDescent="0.2">
      <c r="A60" s="216">
        <v>0</v>
      </c>
      <c r="B60" s="216" t="s">
        <v>234</v>
      </c>
      <c r="C60" s="217">
        <v>44554</v>
      </c>
      <c r="D60" s="216" t="s">
        <v>241</v>
      </c>
      <c r="E60" s="216" t="s">
        <v>72</v>
      </c>
      <c r="F60" s="218" t="s">
        <v>159</v>
      </c>
      <c r="G60" s="212">
        <v>6</v>
      </c>
      <c r="H60" s="212">
        <f t="shared" si="0"/>
        <v>0.13953488372093023</v>
      </c>
      <c r="I60" s="212">
        <f t="shared" si="1"/>
        <v>6</v>
      </c>
      <c r="J60" s="212">
        <f t="shared" si="2"/>
        <v>0</v>
      </c>
      <c r="K60" s="212"/>
      <c r="L60" s="212"/>
      <c r="M60" s="213">
        <f t="shared" si="3"/>
        <v>0</v>
      </c>
      <c r="N60" s="212"/>
      <c r="O60" s="212"/>
      <c r="P60" s="212"/>
      <c r="Q60" s="212"/>
      <c r="R60" s="212"/>
      <c r="S60" s="212"/>
      <c r="T60" s="212"/>
      <c r="U60" s="212"/>
      <c r="V60" s="212">
        <f t="shared" si="4"/>
        <v>0</v>
      </c>
      <c r="W60" s="212">
        <f t="shared" si="5"/>
        <v>0</v>
      </c>
      <c r="X60" s="216">
        <v>43</v>
      </c>
      <c r="Y60" s="219" t="s">
        <v>215</v>
      </c>
      <c r="Z60" s="219" t="s">
        <v>246</v>
      </c>
    </row>
    <row r="61" spans="1:26" s="269" customFormat="1" ht="11.25" customHeight="1" x14ac:dyDescent="0.2">
      <c r="A61" s="264">
        <v>250</v>
      </c>
      <c r="B61" s="264" t="s">
        <v>235</v>
      </c>
      <c r="C61" s="265">
        <v>44554</v>
      </c>
      <c r="D61" s="264" t="s">
        <v>238</v>
      </c>
      <c r="E61" s="264" t="s">
        <v>72</v>
      </c>
      <c r="F61" s="266" t="s">
        <v>159</v>
      </c>
      <c r="G61" s="267">
        <v>6</v>
      </c>
      <c r="H61" s="267">
        <f t="shared" si="0"/>
        <v>0.13953488372093023</v>
      </c>
      <c r="I61" s="267">
        <f t="shared" si="1"/>
        <v>6</v>
      </c>
      <c r="J61" s="267">
        <f t="shared" si="2"/>
        <v>1500</v>
      </c>
      <c r="K61" s="212"/>
      <c r="L61" s="212"/>
      <c r="M61" s="213">
        <f t="shared" si="3"/>
        <v>1500</v>
      </c>
      <c r="N61" s="267">
        <v>-71.25</v>
      </c>
      <c r="O61" s="267"/>
      <c r="P61" s="267"/>
      <c r="Q61" s="267"/>
      <c r="R61" s="267"/>
      <c r="S61" s="267"/>
      <c r="T61" s="267"/>
      <c r="U61" s="267"/>
      <c r="V61" s="267">
        <f t="shared" si="4"/>
        <v>-71.25</v>
      </c>
      <c r="W61" s="267">
        <f t="shared" si="5"/>
        <v>1428.75</v>
      </c>
      <c r="X61" s="264">
        <v>43</v>
      </c>
      <c r="Y61" s="268" t="s">
        <v>215</v>
      </c>
      <c r="Z61" s="268" t="s">
        <v>246</v>
      </c>
    </row>
    <row r="62" spans="1:26" s="269" customFormat="1" ht="11.25" customHeight="1" x14ac:dyDescent="0.2">
      <c r="A62" s="264">
        <v>2016</v>
      </c>
      <c r="B62" s="264" t="s">
        <v>203</v>
      </c>
      <c r="C62" s="265">
        <v>44554</v>
      </c>
      <c r="D62" s="264" t="s">
        <v>238</v>
      </c>
      <c r="E62" s="264" t="s">
        <v>245</v>
      </c>
      <c r="F62" s="266" t="s">
        <v>159</v>
      </c>
      <c r="G62" s="267">
        <v>6.36</v>
      </c>
      <c r="H62" s="267">
        <f t="shared" si="0"/>
        <v>0.14790697674418604</v>
      </c>
      <c r="I62" s="267">
        <f t="shared" si="1"/>
        <v>6.8037209302325579</v>
      </c>
      <c r="J62" s="267">
        <f t="shared" si="2"/>
        <v>13716.301395348837</v>
      </c>
      <c r="K62" s="212"/>
      <c r="L62" s="212"/>
      <c r="M62" s="213">
        <f t="shared" si="3"/>
        <v>13716.301395348837</v>
      </c>
      <c r="N62" s="267">
        <v>-71.25</v>
      </c>
      <c r="O62" s="267"/>
      <c r="P62" s="267"/>
      <c r="Q62" s="267"/>
      <c r="R62" s="267"/>
      <c r="S62" s="267"/>
      <c r="T62" s="267"/>
      <c r="U62" s="267"/>
      <c r="V62" s="267">
        <f t="shared" si="4"/>
        <v>-71.25</v>
      </c>
      <c r="W62" s="267">
        <f t="shared" si="5"/>
        <v>13645.051395348837</v>
      </c>
      <c r="X62" s="264">
        <v>46</v>
      </c>
      <c r="Y62" s="268" t="s">
        <v>215</v>
      </c>
      <c r="Z62" s="268" t="s">
        <v>247</v>
      </c>
    </row>
    <row r="63" spans="1:26" s="269" customFormat="1" ht="11.25" customHeight="1" x14ac:dyDescent="0.2">
      <c r="A63" s="264">
        <v>240</v>
      </c>
      <c r="B63" s="266" t="s">
        <v>236</v>
      </c>
      <c r="C63" s="265">
        <v>44554</v>
      </c>
      <c r="D63" s="266" t="s">
        <v>242</v>
      </c>
      <c r="E63" s="264" t="s">
        <v>245</v>
      </c>
      <c r="F63" s="266" t="s">
        <v>159</v>
      </c>
      <c r="G63" s="267">
        <v>5.89</v>
      </c>
      <c r="H63" s="267">
        <f t="shared" si="0"/>
        <v>0.1369767441860465</v>
      </c>
      <c r="I63" s="267">
        <f t="shared" si="1"/>
        <v>6.3009302325581391</v>
      </c>
      <c r="J63" s="267">
        <f t="shared" si="2"/>
        <v>1512.2232558139533</v>
      </c>
      <c r="K63" s="212"/>
      <c r="L63" s="212"/>
      <c r="M63" s="213">
        <f t="shared" si="3"/>
        <v>1512.2232558139533</v>
      </c>
      <c r="N63" s="267">
        <v>-71.25</v>
      </c>
      <c r="O63" s="267"/>
      <c r="P63" s="267"/>
      <c r="Q63" s="267"/>
      <c r="R63" s="267">
        <v>0</v>
      </c>
      <c r="S63" s="267">
        <v>-130.03</v>
      </c>
      <c r="T63" s="267">
        <v>-15</v>
      </c>
      <c r="U63" s="267">
        <v>-1000</v>
      </c>
      <c r="V63" s="267">
        <f t="shared" si="4"/>
        <v>-1216.28</v>
      </c>
      <c r="W63" s="267">
        <f t="shared" si="5"/>
        <v>295.94325581395333</v>
      </c>
      <c r="X63" s="264">
        <v>46</v>
      </c>
      <c r="Y63" s="268" t="s">
        <v>215</v>
      </c>
      <c r="Z63" s="268" t="s">
        <v>247</v>
      </c>
    </row>
    <row r="64" spans="1:26" s="269" customFormat="1" ht="11.25" customHeight="1" x14ac:dyDescent="0.2">
      <c r="A64" s="264">
        <v>281</v>
      </c>
      <c r="B64" s="264" t="s">
        <v>199</v>
      </c>
      <c r="C64" s="265">
        <v>44554</v>
      </c>
      <c r="D64" s="264" t="s">
        <v>243</v>
      </c>
      <c r="E64" s="264" t="s">
        <v>245</v>
      </c>
      <c r="F64" s="266" t="s">
        <v>159</v>
      </c>
      <c r="G64" s="267">
        <v>5.89</v>
      </c>
      <c r="H64" s="267">
        <f t="shared" si="0"/>
        <v>0.1369767441860465</v>
      </c>
      <c r="I64" s="267">
        <f t="shared" si="1"/>
        <v>6.3009302325581391</v>
      </c>
      <c r="J64" s="267">
        <f t="shared" si="2"/>
        <v>1770.5613953488371</v>
      </c>
      <c r="K64" s="212"/>
      <c r="L64" s="212"/>
      <c r="M64" s="213">
        <f t="shared" si="3"/>
        <v>1770.5613953488371</v>
      </c>
      <c r="N64" s="267">
        <v>-32.619999999999997</v>
      </c>
      <c r="O64" s="267"/>
      <c r="P64" s="267"/>
      <c r="Q64" s="267"/>
      <c r="R64" s="267"/>
      <c r="S64" s="267">
        <v>-34.28</v>
      </c>
      <c r="T64" s="267">
        <v>-17.559999999999999</v>
      </c>
      <c r="U64" s="267"/>
      <c r="V64" s="267">
        <f t="shared" si="4"/>
        <v>-84.460000000000008</v>
      </c>
      <c r="W64" s="267">
        <f t="shared" si="5"/>
        <v>1686.1013953488371</v>
      </c>
      <c r="X64" s="264">
        <v>46</v>
      </c>
      <c r="Y64" s="268" t="s">
        <v>215</v>
      </c>
      <c r="Z64" s="268" t="s">
        <v>166</v>
      </c>
    </row>
    <row r="65" spans="1:26" s="269" customFormat="1" ht="11.25" customHeight="1" x14ac:dyDescent="0.2">
      <c r="A65" s="264">
        <v>199</v>
      </c>
      <c r="B65" s="264" t="s">
        <v>200</v>
      </c>
      <c r="C65" s="265">
        <v>44554</v>
      </c>
      <c r="D65" s="264" t="s">
        <v>244</v>
      </c>
      <c r="E65" s="264" t="s">
        <v>245</v>
      </c>
      <c r="F65" s="266" t="s">
        <v>159</v>
      </c>
      <c r="G65" s="267">
        <v>5.89</v>
      </c>
      <c r="H65" s="267">
        <f t="shared" si="0"/>
        <v>0.1369767441860465</v>
      </c>
      <c r="I65" s="267">
        <f t="shared" si="1"/>
        <v>6.3009302325581391</v>
      </c>
      <c r="J65" s="267">
        <f t="shared" si="2"/>
        <v>1253.8851162790697</v>
      </c>
      <c r="K65" s="212"/>
      <c r="L65" s="212"/>
      <c r="M65" s="213">
        <f t="shared" si="3"/>
        <v>1253.8851162790697</v>
      </c>
      <c r="N65" s="267">
        <v>-32.630000000000003</v>
      </c>
      <c r="O65" s="267"/>
      <c r="P65" s="267"/>
      <c r="Q65" s="267"/>
      <c r="R65" s="267"/>
      <c r="S65" s="267">
        <v>-17.68</v>
      </c>
      <c r="T65" s="267">
        <v>-12.44</v>
      </c>
      <c r="U65" s="267"/>
      <c r="V65" s="267">
        <f t="shared" si="4"/>
        <v>-62.75</v>
      </c>
      <c r="W65" s="267">
        <f t="shared" si="5"/>
        <v>1191.1351162790697</v>
      </c>
      <c r="X65" s="264">
        <v>46</v>
      </c>
      <c r="Y65" s="268" t="s">
        <v>215</v>
      </c>
      <c r="Z65" s="268" t="s">
        <v>166</v>
      </c>
    </row>
    <row r="66" spans="1:26" s="269" customFormat="1" ht="11.25" customHeight="1" x14ac:dyDescent="0.2">
      <c r="A66" s="264">
        <v>144</v>
      </c>
      <c r="B66" s="264" t="s">
        <v>248</v>
      </c>
      <c r="C66" s="265">
        <v>44553</v>
      </c>
      <c r="D66" s="264" t="s">
        <v>69</v>
      </c>
      <c r="E66" s="264" t="s">
        <v>70</v>
      </c>
      <c r="F66" s="266" t="s">
        <v>159</v>
      </c>
      <c r="G66" s="267">
        <v>6.89</v>
      </c>
      <c r="H66" s="267">
        <f t="shared" ref="H66:H67" si="6">G66/$H$34</f>
        <v>0.16023255813953488</v>
      </c>
      <c r="I66" s="267">
        <v>6.5041860465116281</v>
      </c>
      <c r="J66" s="267">
        <f t="shared" ref="J66:J67" si="7">+I66*A66</f>
        <v>936.60279069767444</v>
      </c>
      <c r="K66" s="212"/>
      <c r="L66" s="212"/>
      <c r="M66" s="213">
        <f t="shared" ref="M66:M67" si="8">SUM(J66:L66)</f>
        <v>936.60279069767444</v>
      </c>
      <c r="N66" s="267">
        <v>-71.25</v>
      </c>
      <c r="O66" s="267"/>
      <c r="P66" s="267"/>
      <c r="Q66" s="267"/>
      <c r="R66" s="267"/>
      <c r="S66" s="267">
        <v>-480.99</v>
      </c>
      <c r="T66" s="267">
        <v>-21</v>
      </c>
      <c r="U66" s="267"/>
      <c r="V66" s="267">
        <f t="shared" ref="V66:V67" si="9">SUM(N66:U66)</f>
        <v>-573.24</v>
      </c>
      <c r="W66" s="267">
        <f t="shared" ref="W66:W67" si="10">+M66+V66-K66-L66</f>
        <v>363.36279069767443</v>
      </c>
      <c r="X66" s="264">
        <v>46</v>
      </c>
      <c r="Y66" s="268" t="s">
        <v>215</v>
      </c>
      <c r="Z66" s="268" t="s">
        <v>166</v>
      </c>
    </row>
    <row r="67" spans="1:26" s="269" customFormat="1" ht="11.25" customHeight="1" x14ac:dyDescent="0.2">
      <c r="A67" s="264">
        <v>192</v>
      </c>
      <c r="B67" s="264" t="s">
        <v>51</v>
      </c>
      <c r="C67" s="265">
        <v>44554</v>
      </c>
      <c r="D67" s="264" t="s">
        <v>69</v>
      </c>
      <c r="E67" s="264" t="s">
        <v>245</v>
      </c>
      <c r="F67" s="266" t="s">
        <v>159</v>
      </c>
      <c r="G67" s="267">
        <v>7.89</v>
      </c>
      <c r="H67" s="267">
        <f t="shared" si="6"/>
        <v>0.18348837209302324</v>
      </c>
      <c r="I67" s="267">
        <v>7.4990697674418607</v>
      </c>
      <c r="J67" s="267">
        <f t="shared" si="7"/>
        <v>1439.8213953488373</v>
      </c>
      <c r="K67" s="212"/>
      <c r="L67" s="212"/>
      <c r="M67" s="213">
        <f t="shared" si="8"/>
        <v>1439.8213953488373</v>
      </c>
      <c r="N67" s="267">
        <v>-71.25</v>
      </c>
      <c r="O67" s="267"/>
      <c r="P67" s="267"/>
      <c r="Q67" s="267"/>
      <c r="R67" s="267"/>
      <c r="S67" s="267"/>
      <c r="T67" s="267"/>
      <c r="U67" s="267"/>
      <c r="V67" s="267">
        <f t="shared" si="9"/>
        <v>-71.25</v>
      </c>
      <c r="W67" s="267">
        <f t="shared" si="10"/>
        <v>1368.5713953488373</v>
      </c>
      <c r="X67" s="264">
        <v>46</v>
      </c>
      <c r="Y67" s="268" t="s">
        <v>215</v>
      </c>
      <c r="Z67" s="268" t="s">
        <v>166</v>
      </c>
    </row>
    <row r="68" spans="1:26" s="188" customFormat="1" ht="13.5" thickBot="1" x14ac:dyDescent="0.25">
      <c r="A68" s="129">
        <f>SUBTOTAL(9,A36:A67)</f>
        <v>13840</v>
      </c>
      <c r="B68" s="287" t="s">
        <v>26</v>
      </c>
      <c r="C68" s="288"/>
      <c r="D68" s="288"/>
      <c r="E68" s="288"/>
      <c r="F68" s="288"/>
      <c r="G68" s="288"/>
      <c r="H68" s="288"/>
      <c r="I68" s="130">
        <f>J68/A68</f>
        <v>6.649078740422099</v>
      </c>
      <c r="J68" s="130">
        <f>SUBTOTAL(9,J36:J67)</f>
        <v>92023.249767441856</v>
      </c>
      <c r="K68" s="130">
        <f t="shared" ref="K68:W68" si="11">SUBTOTAL(9,K36:K67)</f>
        <v>0</v>
      </c>
      <c r="L68" s="130">
        <f t="shared" si="11"/>
        <v>0</v>
      </c>
      <c r="M68" s="130">
        <f t="shared" si="11"/>
        <v>92023.249767441856</v>
      </c>
      <c r="N68" s="130">
        <f t="shared" si="11"/>
        <v>-1704</v>
      </c>
      <c r="O68" s="130">
        <f t="shared" si="11"/>
        <v>0</v>
      </c>
      <c r="P68" s="130">
        <f t="shared" si="11"/>
        <v>0</v>
      </c>
      <c r="Q68" s="130">
        <f t="shared" si="11"/>
        <v>0</v>
      </c>
      <c r="R68" s="130">
        <f t="shared" si="11"/>
        <v>0</v>
      </c>
      <c r="S68" s="130">
        <f t="shared" si="11"/>
        <v>-1329.6399999999999</v>
      </c>
      <c r="T68" s="130">
        <f t="shared" si="11"/>
        <v>-711.36636279069774</v>
      </c>
      <c r="U68" s="130">
        <f t="shared" si="11"/>
        <v>-8100</v>
      </c>
      <c r="V68" s="130">
        <f t="shared" si="11"/>
        <v>-11845.006362790697</v>
      </c>
      <c r="W68" s="130">
        <f t="shared" si="11"/>
        <v>80178.243404651177</v>
      </c>
      <c r="X68" s="295"/>
      <c r="Y68" s="296"/>
      <c r="Z68" s="296"/>
    </row>
    <row r="69" spans="1:26" x14ac:dyDescent="0.25">
      <c r="A69" s="95"/>
      <c r="B69" s="95"/>
      <c r="C69" s="95"/>
      <c r="D69" s="95"/>
      <c r="E69" s="95"/>
      <c r="F69" s="95"/>
      <c r="G69" s="103"/>
      <c r="H69" s="95"/>
      <c r="I69" s="95"/>
      <c r="J69" s="95"/>
      <c r="K69" s="95"/>
      <c r="L69" s="95"/>
      <c r="M69" s="103"/>
      <c r="N69" s="95"/>
      <c r="O69" s="95"/>
      <c r="P69" s="95"/>
      <c r="Q69" s="95"/>
      <c r="R69" s="95"/>
      <c r="S69" s="104"/>
      <c r="T69" s="95"/>
      <c r="U69" s="95"/>
      <c r="V69" s="105"/>
      <c r="W69" s="95"/>
      <c r="X69" s="95"/>
    </row>
    <row r="70" spans="1:26" x14ac:dyDescent="0.25">
      <c r="A70" s="149">
        <f>+PROAGRISUR!A46+AGROBANORO!A45+'J ZAPATA'!A45+'S ESTUPIÑAN'!A45+'P PINEDA'!A43+' A PINEDA'!A43+'O GOMEZ'!A43+'C GOMEZ'!A43+'L DELGADO'!A43+'D DELGADO'!A43+'M BROOS'!A43+'S PINEDA '!A55+'V AYALA'!A55+'A RODRIGUEZ'!A55+'L PEÑARANDA 2'!A55+'L PEÑARANDA'!A55+'D MARICH'!A55</f>
        <v>13840</v>
      </c>
      <c r="B70" s="95"/>
      <c r="C70" s="95"/>
      <c r="D70" s="95"/>
      <c r="E70" s="95"/>
      <c r="F70" s="95"/>
      <c r="G70" s="103"/>
      <c r="H70" s="95"/>
      <c r="I70" s="95"/>
      <c r="J70" s="106">
        <f>+PROAGRISUR!J46+AGROBANORO!J45+'J ZAPATA'!J45+'S ESTUPIÑAN'!J45+'P PINEDA'!J43+' A PINEDA'!J43+'O GOMEZ'!J43+'C GOMEZ'!J43+'L DELGADO'!J43+'D DELGADO'!J43+'M BROOS'!J43+'S PINEDA '!J55+'V AYALA'!J55+'A RODRIGUEZ'!J55+'L PEÑARANDA 2'!J55+'L PEÑARANDA'!J55+'D MARICH'!J55</f>
        <v>92023.249767441856</v>
      </c>
      <c r="K70" s="106">
        <f>+PROAGRISUR!K46+AGROBANORO!K45+'J ZAPATA'!K45+'S ESTUPIÑAN'!K45+'P PINEDA'!K43+' A PINEDA'!K43+'O GOMEZ'!K43+'C GOMEZ'!K43+'L DELGADO'!K43+'D DELGADO'!K43+'M BROOS'!K43+'S PINEDA '!K55+'V AYALA'!K55+'A RODRIGUEZ'!K55+'L PEÑARANDA 2'!K55+'L PEÑARANDA'!K55+'D MARICH'!K55</f>
        <v>0</v>
      </c>
      <c r="L70" s="106">
        <f>+PROAGRISUR!L46+AGROBANORO!L45+'J ZAPATA'!L45+'S ESTUPIÑAN'!L45+'P PINEDA'!L43+' A PINEDA'!L43+'O GOMEZ'!L43+'C GOMEZ'!L43+'L DELGADO'!L43+'D DELGADO'!L43+'M BROOS'!L43+'S PINEDA '!L55+'V AYALA'!L55+'A RODRIGUEZ'!L55+'L PEÑARANDA 2'!L55+'L PEÑARANDA'!L55+'D MARICH'!L55</f>
        <v>0</v>
      </c>
      <c r="M70" s="106">
        <f>+PROAGRISUR!M46+AGROBANORO!M45+'J ZAPATA'!M45+'S ESTUPIÑAN'!M45+'P PINEDA'!M43+' A PINEDA'!M43+'O GOMEZ'!M43+'C GOMEZ'!M43+'L DELGADO'!M43+'D DELGADO'!M43+'M BROOS'!M43+'S PINEDA '!M55+'V AYALA'!M55+'A RODRIGUEZ'!M55+'L PEÑARANDA 2'!M55+'L PEÑARANDA'!M55+'D MARICH'!M55</f>
        <v>92023.249767441856</v>
      </c>
      <c r="N70" s="106">
        <f>+PROAGRISUR!N46+AGROBANORO!N45+'J ZAPATA'!N45+'S ESTUPIÑAN'!N45+'P PINEDA'!N43+' A PINEDA'!N43+'O GOMEZ'!N43+'C GOMEZ'!N43+'L DELGADO'!N43+'D DELGADO'!N43+'M BROOS'!N43+'S PINEDA '!N55+'V AYALA'!N55+'A RODRIGUEZ'!N55+'L PEÑARANDA 2'!N55+'L PEÑARANDA'!N55+'D MARICH'!N55</f>
        <v>-1778.25</v>
      </c>
      <c r="O70" s="106">
        <f>+PROAGRISUR!O46+AGROBANORO!O45+'J ZAPATA'!O45+'S ESTUPIÑAN'!O45+'P PINEDA'!O43+' A PINEDA'!O43+'O GOMEZ'!O43+'C GOMEZ'!O43+'L DELGADO'!O43+'D DELGADO'!O43+'M BROOS'!O43+'S PINEDA '!O55+'V AYALA'!O55+'A RODRIGUEZ'!O55+'L PEÑARANDA 2'!O55+'L PEÑARANDA'!O55+'D MARICH'!O55</f>
        <v>0</v>
      </c>
      <c r="P70" s="106">
        <f>+PROAGRISUR!P46+AGROBANORO!P45+'J ZAPATA'!P45+'S ESTUPIÑAN'!P45+'P PINEDA'!P43+' A PINEDA'!P43+'O GOMEZ'!P43+'C GOMEZ'!P43+'L DELGADO'!P43+'D DELGADO'!P43+'M BROOS'!P43+'S PINEDA '!P55+'V AYALA'!P55+'A RODRIGUEZ'!P55+'L PEÑARANDA 2'!P55+'L PEÑARANDA'!P55+'D MARICH'!P55</f>
        <v>0</v>
      </c>
      <c r="Q70" s="106">
        <f>+PROAGRISUR!Q46+AGROBANORO!Q45+'J ZAPATA'!Q45+'S ESTUPIÑAN'!Q45+'P PINEDA'!Q43+' A PINEDA'!Q43+'O GOMEZ'!Q43+'C GOMEZ'!Q43+'L DELGADO'!Q43+'D DELGADO'!Q43+'M BROOS'!Q43+'S PINEDA '!Q55+'V AYALA'!Q55+'A RODRIGUEZ'!Q55+'L PEÑARANDA 2'!Q55+'L PEÑARANDA'!Q55+'D MARICH'!Q55</f>
        <v>0</v>
      </c>
      <c r="R70" s="106">
        <f>+PROAGRISUR!R46+AGROBANORO!R45+'J ZAPATA'!R45+'S ESTUPIÑAN'!R45+'P PINEDA'!R43+' A PINEDA'!R43+'O GOMEZ'!R43+'C GOMEZ'!R43+'L DELGADO'!R43+'D DELGADO'!R43+'M BROOS'!R43+'S PINEDA '!R55+'V AYALA'!R55+'A RODRIGUEZ'!R55+'L PEÑARANDA 2'!R55+'L PEÑARANDA'!R55+'D MARICH'!R55</f>
        <v>0</v>
      </c>
      <c r="S70" s="106">
        <f>+PROAGRISUR!S46+AGROBANORO!S45+'J ZAPATA'!S45+'S ESTUPIÑAN'!S45+'P PINEDA'!S43+' A PINEDA'!S43+'O GOMEZ'!S43+'C GOMEZ'!S43+'L DELGADO'!S43+'D DELGADO'!S43+'M BROOS'!S43+'S PINEDA '!S55+'V AYALA'!S55+'A RODRIGUEZ'!S55+'L PEÑARANDA 2'!S55+'L PEÑARANDA'!S55+'D MARICH'!S55</f>
        <v>-1329.64</v>
      </c>
      <c r="T70" s="106">
        <f>+PROAGRISUR!T46+AGROBANORO!T45+'J ZAPATA'!T45+'S ESTUPIÑAN'!T45+'P PINEDA'!T43+' A PINEDA'!T43+'O GOMEZ'!T43+'C GOMEZ'!T43+'L DELGADO'!T43+'D DELGADO'!T43+'M BROOS'!T43+'S PINEDA '!T55+'V AYALA'!T55+'A RODRIGUEZ'!T55+'L PEÑARANDA 2'!T55+'L PEÑARANDA'!T55+'D MARICH'!T55</f>
        <v>-711.36636279069762</v>
      </c>
      <c r="U70" s="106">
        <f>+PROAGRISUR!U46+AGROBANORO!U45+'J ZAPATA'!U45+'S ESTUPIÑAN'!U45+'P PINEDA'!U43+' A PINEDA'!U43+'O GOMEZ'!U43+'C GOMEZ'!U43+'L DELGADO'!U43+'D DELGADO'!U43+'M BROOS'!U43+'S PINEDA '!U55+'V AYALA'!U55+'A RODRIGUEZ'!U55+'L PEÑARANDA 2'!U55+'L PEÑARANDA'!U55+'D MARICH'!U55</f>
        <v>-12456.05</v>
      </c>
      <c r="V70" s="106">
        <f>+PROAGRISUR!V46+AGROBANORO!V45+'J ZAPATA'!V45+'S ESTUPIÑAN'!V45+'P PINEDA'!V43+' A PINEDA'!V43+'O GOMEZ'!V43+'C GOMEZ'!V43+'L DELGADO'!V43+'D DELGADO'!V43+'M BROOS'!V43+'S PINEDA '!V55+'V AYALA'!V55+'A RODRIGUEZ'!V55+'L PEÑARANDA 2'!V55+'L PEÑARANDA'!V55+'D MARICH'!V55</f>
        <v>-16275.306362790696</v>
      </c>
      <c r="W70" s="106">
        <f>+PROAGRISUR!W46+AGROBANORO!W45+'J ZAPATA'!W45+'S ESTUPIÑAN'!W45+'P PINEDA'!W43+' A PINEDA'!W43+'O GOMEZ'!W43+'C GOMEZ'!W43+'L DELGADO'!W43+'D DELGADO'!W43+'M BROOS'!W43+'S PINEDA '!W55+'V AYALA'!W55+'A RODRIGUEZ'!W55+'L PEÑARANDA 2'!W55+'L PEÑARANDA'!W55+'D MARICH'!W55</f>
        <v>75747.94340465116</v>
      </c>
      <c r="X70" s="95"/>
    </row>
    <row r="71" spans="1:26" x14ac:dyDescent="0.25">
      <c r="A71" s="149">
        <f>+A68-A70</f>
        <v>0</v>
      </c>
      <c r="B71" s="95"/>
      <c r="C71" s="95"/>
      <c r="D71" s="95"/>
      <c r="E71" s="95"/>
      <c r="F71" s="95"/>
      <c r="G71" s="103"/>
      <c r="H71" s="95"/>
      <c r="I71" s="95"/>
      <c r="J71" s="106">
        <f>+J70-J68</f>
        <v>0</v>
      </c>
      <c r="K71" s="106">
        <f t="shared" ref="K71:W71" si="12">+K70-K68</f>
        <v>0</v>
      </c>
      <c r="L71" s="106">
        <f t="shared" si="12"/>
        <v>0</v>
      </c>
      <c r="M71" s="106">
        <f t="shared" si="12"/>
        <v>0</v>
      </c>
      <c r="N71" s="106">
        <f t="shared" si="12"/>
        <v>-74.25</v>
      </c>
      <c r="O71" s="106">
        <f t="shared" si="12"/>
        <v>0</v>
      </c>
      <c r="P71" s="106">
        <f t="shared" si="12"/>
        <v>0</v>
      </c>
      <c r="Q71" s="106">
        <f t="shared" si="12"/>
        <v>0</v>
      </c>
      <c r="R71" s="106">
        <f t="shared" si="12"/>
        <v>0</v>
      </c>
      <c r="S71" s="106">
        <f t="shared" si="12"/>
        <v>0</v>
      </c>
      <c r="T71" s="106">
        <f t="shared" si="12"/>
        <v>0</v>
      </c>
      <c r="U71" s="106">
        <f t="shared" si="12"/>
        <v>-4356.0499999999993</v>
      </c>
      <c r="V71" s="106">
        <f t="shared" si="12"/>
        <v>-4430.2999999999993</v>
      </c>
      <c r="W71" s="106">
        <f t="shared" si="12"/>
        <v>-4430.3000000000175</v>
      </c>
      <c r="X71" s="95"/>
    </row>
    <row r="72" spans="1:26" x14ac:dyDescent="0.25">
      <c r="A72" s="149"/>
      <c r="B72" s="149"/>
      <c r="C72" s="95"/>
      <c r="D72" s="95"/>
      <c r="E72" s="95"/>
      <c r="F72" s="95"/>
      <c r="G72" s="103"/>
      <c r="H72" s="95"/>
      <c r="I72" s="95"/>
      <c r="J72" s="95"/>
      <c r="K72" s="95"/>
      <c r="L72" s="95"/>
      <c r="M72" s="103"/>
      <c r="N72" s="95"/>
      <c r="O72" s="95"/>
      <c r="P72" s="95"/>
      <c r="Q72" s="95"/>
      <c r="R72" s="95"/>
      <c r="S72" s="104"/>
      <c r="T72" s="95"/>
      <c r="U72" s="95"/>
      <c r="V72" s="105"/>
      <c r="W72" s="95"/>
      <c r="X72" s="95"/>
    </row>
    <row r="73" spans="1:26" x14ac:dyDescent="0.25">
      <c r="A73" s="149"/>
      <c r="B73" s="95"/>
      <c r="C73" s="95"/>
      <c r="D73" s="95"/>
      <c r="E73" s="95"/>
      <c r="F73" s="95"/>
      <c r="G73" s="103"/>
      <c r="H73" s="95"/>
      <c r="I73" s="95"/>
      <c r="J73" s="95"/>
      <c r="K73" s="95"/>
      <c r="L73" s="95"/>
      <c r="M73" s="103"/>
      <c r="N73" s="95"/>
      <c r="O73" s="95"/>
      <c r="P73" s="95"/>
      <c r="Q73" s="95"/>
      <c r="R73" s="95"/>
      <c r="S73" s="104"/>
      <c r="T73" s="95"/>
      <c r="U73" s="95"/>
      <c r="V73" s="105"/>
      <c r="W73" s="95">
        <v>1188.1300000000001</v>
      </c>
      <c r="X73" s="95"/>
    </row>
    <row r="74" spans="1:26" x14ac:dyDescent="0.25">
      <c r="A74" s="95"/>
      <c r="B74" s="95"/>
      <c r="C74" s="95"/>
      <c r="D74" s="95"/>
      <c r="E74" s="95"/>
      <c r="F74" s="95"/>
      <c r="G74" s="103"/>
      <c r="H74" s="95"/>
      <c r="I74" s="95"/>
      <c r="J74" s="95"/>
      <c r="K74" s="95"/>
      <c r="L74" s="95"/>
      <c r="M74" s="103"/>
      <c r="N74" s="95"/>
      <c r="O74" s="95"/>
      <c r="P74" s="95"/>
      <c r="Q74" s="95"/>
      <c r="R74" s="95"/>
      <c r="S74" s="104"/>
      <c r="T74" s="95"/>
      <c r="U74" s="95"/>
      <c r="V74" s="105"/>
      <c r="W74" s="106">
        <f>+W68-W73</f>
        <v>78990.113404651172</v>
      </c>
      <c r="X74" s="95"/>
    </row>
    <row r="75" spans="1:26" x14ac:dyDescent="0.25">
      <c r="A75" s="95"/>
      <c r="B75" s="95"/>
      <c r="C75" s="95"/>
      <c r="D75" s="95"/>
      <c r="E75" s="95"/>
      <c r="F75" s="95"/>
      <c r="G75" s="103"/>
      <c r="H75" s="95"/>
      <c r="I75" s="95"/>
      <c r="J75" s="95"/>
      <c r="K75" s="95"/>
      <c r="L75" s="95"/>
      <c r="M75" s="103"/>
      <c r="N75" s="95"/>
      <c r="O75" s="95"/>
      <c r="P75" s="95"/>
      <c r="Q75" s="95"/>
      <c r="R75" s="95"/>
      <c r="S75" s="104"/>
      <c r="T75" s="95"/>
      <c r="U75" s="95"/>
      <c r="V75" s="105"/>
      <c r="W75" s="95"/>
      <c r="X75" s="95"/>
    </row>
    <row r="76" spans="1:26" x14ac:dyDescent="0.25">
      <c r="A76" s="95"/>
      <c r="B76" s="95"/>
      <c r="C76" s="95"/>
      <c r="D76" s="95"/>
      <c r="E76" s="95"/>
      <c r="F76" s="95"/>
      <c r="G76" s="103"/>
      <c r="H76" s="95"/>
      <c r="I76" s="95"/>
      <c r="J76" s="95"/>
      <c r="K76" s="95"/>
      <c r="L76" s="95"/>
      <c r="M76" s="103"/>
      <c r="N76" s="95"/>
      <c r="O76" s="95"/>
      <c r="P76" s="95"/>
      <c r="Q76" s="95"/>
      <c r="R76" s="95"/>
      <c r="S76" s="104"/>
      <c r="T76" s="95"/>
      <c r="U76" s="95"/>
      <c r="V76" s="105"/>
      <c r="W76" s="95"/>
      <c r="X76" s="95"/>
    </row>
    <row r="77" spans="1:26" x14ac:dyDescent="0.25">
      <c r="A77" s="95"/>
      <c r="B77" s="95"/>
      <c r="C77" s="95"/>
      <c r="D77" s="95"/>
      <c r="E77" s="95"/>
      <c r="F77" s="95"/>
      <c r="G77" s="103"/>
      <c r="H77" s="95"/>
      <c r="I77" s="95"/>
      <c r="J77" s="95"/>
      <c r="K77" s="95"/>
      <c r="L77" s="95"/>
      <c r="M77" s="103"/>
      <c r="N77" s="95"/>
      <c r="O77" s="95"/>
      <c r="P77" s="95"/>
      <c r="Q77" s="95"/>
      <c r="R77" s="95"/>
      <c r="S77" s="104"/>
      <c r="T77" s="95"/>
      <c r="U77" s="95"/>
      <c r="V77" s="105"/>
      <c r="W77" s="106"/>
      <c r="X77" s="95"/>
    </row>
    <row r="78" spans="1:26" x14ac:dyDescent="0.25">
      <c r="A78" s="95"/>
      <c r="B78" s="95"/>
      <c r="C78" s="95"/>
      <c r="D78" s="95"/>
      <c r="E78" s="95"/>
      <c r="F78" s="95"/>
      <c r="G78" s="103"/>
      <c r="H78" s="95"/>
      <c r="I78" s="95"/>
      <c r="J78" s="95"/>
      <c r="K78" s="95"/>
      <c r="L78" s="95"/>
      <c r="M78" s="103"/>
      <c r="N78" s="95"/>
      <c r="O78" s="95"/>
      <c r="P78" s="95"/>
      <c r="Q78" s="95"/>
      <c r="R78" s="95"/>
      <c r="S78" s="104"/>
      <c r="T78" s="95"/>
      <c r="U78" s="95"/>
      <c r="V78" s="105"/>
      <c r="W78" s="95"/>
      <c r="X78" s="95"/>
    </row>
    <row r="79" spans="1:26" x14ac:dyDescent="0.25">
      <c r="A79" s="95"/>
      <c r="B79" s="95"/>
      <c r="C79" s="95"/>
      <c r="D79" s="95"/>
      <c r="E79" s="95"/>
      <c r="F79" s="95"/>
      <c r="G79" s="103"/>
      <c r="H79" s="95"/>
      <c r="I79" s="95"/>
      <c r="J79" s="95"/>
      <c r="K79" s="95"/>
      <c r="L79" s="95"/>
      <c r="M79" s="103"/>
      <c r="N79" s="95"/>
      <c r="O79" s="95"/>
      <c r="P79" s="95"/>
      <c r="Q79" s="95"/>
      <c r="R79" s="95"/>
      <c r="S79" s="104"/>
      <c r="T79" s="95"/>
      <c r="U79" s="95"/>
      <c r="V79" s="105"/>
      <c r="W79" s="95"/>
      <c r="X79" s="95"/>
    </row>
    <row r="80" spans="1:26" x14ac:dyDescent="0.25">
      <c r="A80" s="95"/>
      <c r="B80" s="95"/>
      <c r="C80" s="95"/>
      <c r="D80" s="95"/>
      <c r="E80" s="95"/>
      <c r="F80" s="95"/>
      <c r="G80" s="103"/>
      <c r="H80" s="95"/>
      <c r="I80" s="95"/>
      <c r="J80" s="95"/>
      <c r="K80" s="95"/>
      <c r="L80" s="95"/>
      <c r="M80" s="103"/>
      <c r="N80" s="95"/>
      <c r="O80" s="95"/>
      <c r="P80" s="95"/>
      <c r="Q80" s="95"/>
      <c r="R80" s="95"/>
      <c r="S80" s="104"/>
      <c r="T80" s="95"/>
      <c r="U80" s="95"/>
      <c r="V80" s="105"/>
      <c r="W80" s="95"/>
      <c r="X80" s="95"/>
    </row>
    <row r="81" spans="1:24" x14ac:dyDescent="0.25">
      <c r="A81" s="95"/>
      <c r="B81" s="95"/>
      <c r="C81" s="95"/>
      <c r="D81" s="95"/>
      <c r="E81" s="95"/>
      <c r="F81" s="95"/>
      <c r="G81" s="103"/>
      <c r="H81" s="95"/>
      <c r="I81" s="95"/>
      <c r="J81" s="95"/>
      <c r="K81" s="95"/>
      <c r="L81" s="95"/>
      <c r="M81" s="103"/>
      <c r="N81" s="95"/>
      <c r="O81" s="95"/>
      <c r="P81" s="95"/>
      <c r="Q81" s="95"/>
      <c r="R81" s="95"/>
      <c r="S81" s="104"/>
      <c r="T81" s="95"/>
      <c r="U81" s="95"/>
      <c r="V81" s="105"/>
      <c r="W81" s="95"/>
      <c r="X81" s="95"/>
    </row>
    <row r="82" spans="1:24" x14ac:dyDescent="0.25">
      <c r="A82" s="95"/>
      <c r="B82" s="95"/>
      <c r="C82" s="95"/>
      <c r="D82" s="95"/>
      <c r="E82" s="95"/>
      <c r="F82" s="95"/>
      <c r="G82" s="103"/>
      <c r="H82" s="95"/>
      <c r="I82" s="95"/>
      <c r="J82" s="95"/>
      <c r="K82" s="95"/>
      <c r="L82" s="95"/>
      <c r="M82" s="103"/>
      <c r="N82" s="95"/>
      <c r="O82" s="95"/>
      <c r="P82" s="95"/>
      <c r="Q82" s="95"/>
      <c r="R82" s="95"/>
      <c r="S82" s="104"/>
      <c r="T82" s="95"/>
      <c r="U82" s="95"/>
      <c r="V82" s="105"/>
      <c r="W82" s="95"/>
      <c r="X82" s="95"/>
    </row>
    <row r="83" spans="1:24" x14ac:dyDescent="0.25">
      <c r="A83" s="95"/>
      <c r="B83" s="95"/>
      <c r="C83" s="95"/>
      <c r="D83" s="95"/>
      <c r="E83" s="95"/>
      <c r="F83" s="95"/>
      <c r="G83" s="103"/>
      <c r="H83" s="95"/>
      <c r="I83" s="95"/>
      <c r="J83" s="95"/>
      <c r="K83" s="95"/>
      <c r="L83" s="95"/>
      <c r="M83" s="103"/>
      <c r="N83" s="95"/>
      <c r="O83" s="95"/>
      <c r="P83" s="95"/>
      <c r="Q83" s="95"/>
      <c r="R83" s="95"/>
      <c r="S83" s="104"/>
      <c r="T83" s="95"/>
      <c r="U83" s="95"/>
      <c r="V83" s="105"/>
      <c r="W83" s="95"/>
      <c r="X83" s="95"/>
    </row>
    <row r="84" spans="1:24" x14ac:dyDescent="0.25">
      <c r="A84" s="95"/>
      <c r="B84" s="95"/>
      <c r="C84" s="95"/>
      <c r="D84" s="95"/>
      <c r="E84" s="95"/>
      <c r="F84" s="95"/>
      <c r="G84" s="103"/>
      <c r="H84" s="95"/>
      <c r="I84" s="95"/>
      <c r="J84" s="95"/>
      <c r="K84" s="95"/>
      <c r="L84" s="95"/>
      <c r="M84" s="103"/>
      <c r="N84" s="95"/>
      <c r="O84" s="95"/>
      <c r="P84" s="95"/>
      <c r="Q84" s="95"/>
      <c r="R84" s="95"/>
      <c r="S84" s="104"/>
      <c r="T84" s="95"/>
      <c r="U84" s="95"/>
      <c r="V84" s="105"/>
      <c r="W84" s="95"/>
      <c r="X84" s="95"/>
    </row>
    <row r="85" spans="1:24" x14ac:dyDescent="0.25">
      <c r="A85" s="95"/>
      <c r="B85" s="95"/>
      <c r="C85" s="95"/>
      <c r="D85" s="95"/>
      <c r="E85" s="95"/>
      <c r="F85" s="95"/>
      <c r="G85" s="103"/>
      <c r="H85" s="95"/>
      <c r="I85" s="95"/>
      <c r="J85" s="95"/>
      <c r="K85" s="95"/>
      <c r="L85" s="95"/>
      <c r="M85" s="103"/>
      <c r="N85" s="95"/>
      <c r="O85" s="95"/>
      <c r="P85" s="95"/>
      <c r="Q85" s="95"/>
      <c r="R85" s="95"/>
      <c r="S85" s="104"/>
      <c r="T85" s="95"/>
      <c r="U85" s="95"/>
      <c r="V85" s="105"/>
      <c r="W85" s="95"/>
      <c r="X85" s="95"/>
    </row>
    <row r="86" spans="1:24" x14ac:dyDescent="0.25">
      <c r="A86" s="95"/>
      <c r="B86" s="95"/>
      <c r="C86" s="95"/>
      <c r="D86" s="95"/>
      <c r="E86" s="95"/>
      <c r="F86" s="95"/>
      <c r="G86" s="103"/>
      <c r="H86" s="95"/>
      <c r="I86" s="95"/>
      <c r="J86" s="95"/>
      <c r="K86" s="95"/>
      <c r="L86" s="95"/>
      <c r="M86" s="103"/>
      <c r="N86" s="95"/>
      <c r="O86" s="95"/>
      <c r="P86" s="95"/>
      <c r="Q86" s="95"/>
      <c r="R86" s="95"/>
      <c r="S86" s="104"/>
      <c r="T86" s="95"/>
      <c r="U86" s="95"/>
      <c r="V86" s="105"/>
      <c r="W86" s="95"/>
      <c r="X86" s="95"/>
    </row>
    <row r="87" spans="1:24" x14ac:dyDescent="0.25">
      <c r="A87" s="95"/>
      <c r="B87" s="95"/>
      <c r="C87" s="95"/>
      <c r="D87" s="95"/>
      <c r="E87" s="95"/>
      <c r="F87" s="95"/>
      <c r="G87" s="103"/>
      <c r="H87" s="95"/>
      <c r="I87" s="95"/>
      <c r="J87" s="95"/>
      <c r="K87" s="95"/>
      <c r="L87" s="95"/>
      <c r="M87" s="103"/>
      <c r="N87" s="95"/>
      <c r="O87" s="95"/>
      <c r="P87" s="95"/>
      <c r="Q87" s="95"/>
      <c r="R87" s="95"/>
      <c r="S87" s="104"/>
      <c r="T87" s="95"/>
      <c r="U87" s="95"/>
      <c r="V87" s="105"/>
      <c r="W87" s="95"/>
      <c r="X87" s="95"/>
    </row>
    <row r="88" spans="1:24" x14ac:dyDescent="0.25">
      <c r="A88" s="95"/>
      <c r="B88" s="95"/>
      <c r="C88" s="95"/>
      <c r="D88" s="95"/>
      <c r="E88" s="95"/>
      <c r="F88" s="95"/>
      <c r="G88" s="103"/>
      <c r="H88" s="95"/>
      <c r="I88" s="95"/>
      <c r="J88" s="95"/>
      <c r="K88" s="95"/>
      <c r="L88" s="95"/>
      <c r="M88" s="103"/>
      <c r="N88" s="95"/>
      <c r="O88" s="95"/>
      <c r="P88" s="95"/>
      <c r="Q88" s="95"/>
      <c r="R88" s="95"/>
      <c r="S88" s="104"/>
      <c r="T88" s="95"/>
      <c r="U88" s="95"/>
      <c r="V88" s="105"/>
      <c r="W88" s="95"/>
      <c r="X88" s="95"/>
    </row>
    <row r="89" spans="1:24" x14ac:dyDescent="0.25">
      <c r="A89" s="95"/>
      <c r="B89" s="95"/>
      <c r="C89" s="95"/>
      <c r="D89" s="95"/>
      <c r="E89" s="95"/>
      <c r="F89" s="95"/>
      <c r="G89" s="103"/>
      <c r="H89" s="95"/>
      <c r="I89" s="95"/>
      <c r="J89" s="95"/>
      <c r="K89" s="95"/>
      <c r="L89" s="95"/>
      <c r="M89" s="103"/>
      <c r="N89" s="95"/>
      <c r="O89" s="95"/>
      <c r="P89" s="95"/>
      <c r="Q89" s="95"/>
      <c r="R89" s="95"/>
      <c r="S89" s="104"/>
      <c r="T89" s="95"/>
      <c r="U89" s="95"/>
      <c r="V89" s="105"/>
      <c r="W89" s="95"/>
      <c r="X89" s="95"/>
    </row>
    <row r="90" spans="1:24" x14ac:dyDescent="0.25">
      <c r="A90" s="95"/>
      <c r="B90" s="95"/>
      <c r="C90" s="95"/>
      <c r="D90" s="95"/>
      <c r="E90" s="95"/>
      <c r="F90" s="95"/>
      <c r="G90" s="103"/>
      <c r="H90" s="95"/>
      <c r="I90" s="95"/>
      <c r="J90" s="95"/>
      <c r="K90" s="95"/>
      <c r="L90" s="95"/>
      <c r="M90" s="103"/>
      <c r="N90" s="95"/>
      <c r="O90" s="95"/>
      <c r="P90" s="95"/>
      <c r="Q90" s="95"/>
      <c r="R90" s="95"/>
      <c r="S90" s="104"/>
      <c r="T90" s="95"/>
      <c r="U90" s="95"/>
      <c r="V90" s="105"/>
      <c r="W90" s="95"/>
      <c r="X90" s="95"/>
    </row>
    <row r="91" spans="1:24" x14ac:dyDescent="0.25">
      <c r="A91" s="95"/>
      <c r="B91" s="95"/>
      <c r="C91" s="95"/>
      <c r="D91" s="95"/>
      <c r="E91" s="95"/>
      <c r="F91" s="95"/>
      <c r="G91" s="103"/>
      <c r="H91" s="95"/>
      <c r="I91" s="95"/>
      <c r="J91" s="95"/>
      <c r="K91" s="95"/>
      <c r="L91" s="95"/>
      <c r="M91" s="103"/>
      <c r="N91" s="95"/>
      <c r="O91" s="95"/>
      <c r="P91" s="95"/>
      <c r="Q91" s="95"/>
      <c r="R91" s="95"/>
      <c r="S91" s="104"/>
      <c r="T91" s="95"/>
      <c r="U91" s="95"/>
      <c r="V91" s="105"/>
      <c r="W91" s="95"/>
      <c r="X91" s="95"/>
    </row>
    <row r="92" spans="1:24" x14ac:dyDescent="0.25">
      <c r="A92" s="95"/>
      <c r="B92" s="95"/>
      <c r="C92" s="95"/>
      <c r="D92" s="95"/>
      <c r="E92" s="95"/>
      <c r="F92" s="95"/>
      <c r="G92" s="103"/>
      <c r="H92" s="95"/>
      <c r="I92" s="95"/>
      <c r="J92" s="95"/>
      <c r="K92" s="95"/>
      <c r="L92" s="95"/>
      <c r="M92" s="103"/>
      <c r="N92" s="95"/>
      <c r="O92" s="95"/>
      <c r="P92" s="95"/>
      <c r="Q92" s="95"/>
      <c r="R92" s="95"/>
      <c r="S92" s="104"/>
      <c r="T92" s="95"/>
      <c r="U92" s="95"/>
      <c r="V92" s="105"/>
      <c r="W92" s="95"/>
      <c r="X92" s="95"/>
    </row>
    <row r="93" spans="1:24" x14ac:dyDescent="0.25">
      <c r="A93" s="95"/>
      <c r="B93" s="95"/>
      <c r="C93" s="95"/>
      <c r="D93" s="95"/>
      <c r="E93" s="95"/>
      <c r="F93" s="95"/>
      <c r="G93" s="103"/>
      <c r="H93" s="95"/>
      <c r="I93" s="95"/>
      <c r="J93" s="95"/>
      <c r="K93" s="95"/>
      <c r="L93" s="95"/>
      <c r="M93" s="103"/>
      <c r="N93" s="95"/>
      <c r="O93" s="95"/>
      <c r="P93" s="95"/>
      <c r="Q93" s="95"/>
      <c r="R93" s="95"/>
      <c r="S93" s="104"/>
      <c r="T93" s="95"/>
      <c r="U93" s="95"/>
      <c r="V93" s="105"/>
      <c r="W93" s="95"/>
      <c r="X93" s="95"/>
    </row>
    <row r="94" spans="1:24" x14ac:dyDescent="0.25">
      <c r="A94" s="95"/>
      <c r="B94" s="95"/>
      <c r="C94" s="95"/>
      <c r="D94" s="95"/>
      <c r="E94" s="95"/>
      <c r="F94" s="95"/>
      <c r="G94" s="103"/>
      <c r="H94" s="95"/>
      <c r="I94" s="95"/>
      <c r="J94" s="95"/>
      <c r="K94" s="95"/>
      <c r="L94" s="95"/>
      <c r="M94" s="103"/>
      <c r="N94" s="95"/>
      <c r="O94" s="95"/>
      <c r="P94" s="95"/>
      <c r="Q94" s="95"/>
      <c r="R94" s="95"/>
      <c r="S94" s="104"/>
      <c r="T94" s="95"/>
      <c r="U94" s="95"/>
      <c r="V94" s="105"/>
      <c r="W94" s="95"/>
      <c r="X94" s="95"/>
    </row>
    <row r="95" spans="1:24" x14ac:dyDescent="0.25">
      <c r="A95" s="95"/>
      <c r="B95" s="95"/>
      <c r="C95" s="95"/>
      <c r="D95" s="95"/>
      <c r="E95" s="95"/>
      <c r="F95" s="95"/>
      <c r="G95" s="103"/>
      <c r="H95" s="95"/>
      <c r="I95" s="95"/>
      <c r="J95" s="95"/>
      <c r="K95" s="95"/>
      <c r="L95" s="95"/>
      <c r="M95" s="103"/>
      <c r="N95" s="95"/>
      <c r="O95" s="95"/>
      <c r="P95" s="95"/>
      <c r="Q95" s="95"/>
      <c r="R95" s="95"/>
      <c r="S95" s="104"/>
      <c r="T95" s="95"/>
      <c r="U95" s="95"/>
      <c r="V95" s="105"/>
      <c r="W95" s="95"/>
      <c r="X95" s="95"/>
    </row>
    <row r="96" spans="1:24" x14ac:dyDescent="0.25">
      <c r="A96" s="95"/>
      <c r="B96" s="95"/>
      <c r="C96" s="95"/>
      <c r="D96" s="95"/>
      <c r="E96" s="95"/>
      <c r="F96" s="95"/>
      <c r="G96" s="103"/>
      <c r="H96" s="95"/>
      <c r="I96" s="95"/>
      <c r="J96" s="95"/>
      <c r="K96" s="95"/>
      <c r="L96" s="95"/>
      <c r="M96" s="103"/>
      <c r="N96" s="95"/>
      <c r="O96" s="95"/>
      <c r="P96" s="95"/>
      <c r="Q96" s="95"/>
      <c r="R96" s="95"/>
      <c r="S96" s="104"/>
      <c r="T96" s="95"/>
      <c r="U96" s="95"/>
      <c r="V96" s="105"/>
      <c r="W96" s="95"/>
      <c r="X96" s="95"/>
    </row>
  </sheetData>
  <autoFilter ref="A35:Z67" xr:uid="{12F670FA-9D0C-4EF6-ACB7-81E95B6D1D56}">
    <filterColumn colId="0">
      <filters>
        <filter val="1015"/>
        <filter val="144"/>
        <filter val="148"/>
        <filter val="154"/>
        <filter val="192"/>
        <filter val="199"/>
        <filter val="2016"/>
        <filter val="214"/>
        <filter val="240"/>
        <filter val="250"/>
        <filter val="281"/>
        <filter val="300"/>
        <filter val="327"/>
        <filter val="480"/>
        <filter val="499"/>
        <filter val="587"/>
        <filter val="60"/>
        <filter val="600"/>
        <filter val="672"/>
        <filter val="700"/>
        <filter val="720"/>
        <filter val="864"/>
        <filter val="96"/>
      </filters>
    </filterColumn>
  </autoFilter>
  <mergeCells count="7">
    <mergeCell ref="K34:L34"/>
    <mergeCell ref="N34:O34"/>
    <mergeCell ref="B68:H68"/>
    <mergeCell ref="X68:Z68"/>
    <mergeCell ref="B5:D5"/>
    <mergeCell ref="B6:D6"/>
    <mergeCell ref="B7:D7"/>
  </mergeCells>
  <printOptions horizontalCentered="1"/>
  <pageMargins left="0" right="0" top="0.47244094488188981" bottom="0.35433070866141736" header="0.31496062992125984" footer="0.31496062992125984"/>
  <pageSetup scale="4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8D3B8-6A9A-4E77-AD3C-0A8A107D8840}">
  <sheetPr filterMode="1">
    <pageSetUpPr fitToPage="1"/>
  </sheetPr>
  <dimension ref="A1:Z74"/>
  <sheetViews>
    <sheetView showGridLines="0" topLeftCell="A10" zoomScale="92" zoomScaleNormal="92" workbookViewId="0">
      <selection activeCell="A29" sqref="A29:A30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1" width="10.28515625" customWidth="1"/>
    <col min="22" max="22" width="10.8554687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216</v>
      </c>
      <c r="G2" s="212">
        <v>6.08</v>
      </c>
      <c r="H2" s="212">
        <v>0.14139534883720931</v>
      </c>
      <c r="I2" s="212">
        <v>6.5041860465116281</v>
      </c>
      <c r="J2" s="217">
        <v>44552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217</v>
      </c>
      <c r="G3" s="231">
        <v>5.94</v>
      </c>
      <c r="H3" s="231">
        <v>0.13813953488372094</v>
      </c>
      <c r="I3" s="231">
        <v>6.3544186046511628</v>
      </c>
      <c r="J3" s="232">
        <v>44552</v>
      </c>
      <c r="K3" s="233"/>
      <c r="L3" s="234"/>
      <c r="M3" s="235"/>
      <c r="N3" s="236">
        <v>46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63"/>
      <c r="C8" s="263"/>
      <c r="D8" s="263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63"/>
      <c r="C9" s="263"/>
      <c r="D9" s="263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63"/>
      <c r="C10" s="263"/>
      <c r="D10" s="263"/>
    </row>
    <row r="11" spans="1:26" ht="15.75" thickBot="1" x14ac:dyDescent="0.3">
      <c r="A11" s="69"/>
      <c r="B11" s="263"/>
      <c r="C11" s="263"/>
      <c r="D11" s="263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69" customFormat="1" ht="11.25" hidden="1" customHeight="1" x14ac:dyDescent="0.2">
      <c r="A14" s="264">
        <v>600</v>
      </c>
      <c r="B14" s="264" t="s">
        <v>224</v>
      </c>
      <c r="C14" s="265">
        <v>44555</v>
      </c>
      <c r="D14" s="264" t="s">
        <v>69</v>
      </c>
      <c r="E14" s="264" t="s">
        <v>72</v>
      </c>
      <c r="F14" s="266" t="s">
        <v>159</v>
      </c>
      <c r="G14" s="267">
        <v>7.5</v>
      </c>
      <c r="H14" s="267">
        <f t="shared" ref="H14:H43" si="0">G14/$H$12</f>
        <v>0.1744186046511628</v>
      </c>
      <c r="I14" s="267">
        <f t="shared" ref="I14:I43" si="1">+H14*X14</f>
        <v>7.5</v>
      </c>
      <c r="J14" s="267">
        <f t="shared" ref="J14:J43" si="2">+I14*A14</f>
        <v>4500</v>
      </c>
      <c r="K14" s="212"/>
      <c r="L14" s="212"/>
      <c r="M14" s="213">
        <f t="shared" ref="M14:M43" si="3">SUM(J14:L14)</f>
        <v>4500</v>
      </c>
      <c r="N14" s="267">
        <v>-71.25</v>
      </c>
      <c r="O14" s="267"/>
      <c r="P14" s="267"/>
      <c r="Q14" s="267"/>
      <c r="R14" s="267"/>
      <c r="S14" s="267">
        <v>-27.7</v>
      </c>
      <c r="T14" s="267">
        <f>-J14*1%</f>
        <v>-45</v>
      </c>
      <c r="U14" s="264"/>
      <c r="V14" s="267">
        <f t="shared" ref="V14:V43" si="4">SUM(N14:U14)</f>
        <v>-143.94999999999999</v>
      </c>
      <c r="W14" s="267">
        <f t="shared" ref="W14:W43" si="5">+M14+V14-K14-L14</f>
        <v>4356.05</v>
      </c>
      <c r="X14" s="264">
        <v>43</v>
      </c>
      <c r="Y14" s="268" t="s">
        <v>215</v>
      </c>
      <c r="Z14" s="268" t="s">
        <v>223</v>
      </c>
    </row>
    <row r="15" spans="1:26" s="269" customFormat="1" ht="11.25" hidden="1" customHeight="1" x14ac:dyDescent="0.2">
      <c r="A15" s="264">
        <v>672</v>
      </c>
      <c r="B15" s="264" t="s">
        <v>216</v>
      </c>
      <c r="C15" s="265">
        <v>44552</v>
      </c>
      <c r="D15" s="264" t="s">
        <v>216</v>
      </c>
      <c r="E15" s="264" t="s">
        <v>70</v>
      </c>
      <c r="F15" s="266" t="s">
        <v>159</v>
      </c>
      <c r="G15" s="267">
        <v>6.08</v>
      </c>
      <c r="H15" s="267">
        <f t="shared" si="0"/>
        <v>0.14139534883720931</v>
      </c>
      <c r="I15" s="267">
        <f t="shared" si="1"/>
        <v>6.5041860465116281</v>
      </c>
      <c r="J15" s="267">
        <f t="shared" si="2"/>
        <v>4370.8130232558142</v>
      </c>
      <c r="K15" s="212"/>
      <c r="L15" s="212"/>
      <c r="M15" s="213">
        <f t="shared" si="3"/>
        <v>4370.8130232558142</v>
      </c>
      <c r="N15" s="267">
        <v>-71.25</v>
      </c>
      <c r="O15" s="267"/>
      <c r="P15" s="267"/>
      <c r="Q15" s="267"/>
      <c r="R15" s="267"/>
      <c r="S15" s="267">
        <v>5.83</v>
      </c>
      <c r="T15" s="267">
        <v>-42.84</v>
      </c>
      <c r="U15" s="267"/>
      <c r="V15" s="267">
        <f t="shared" si="4"/>
        <v>-108.26</v>
      </c>
      <c r="W15" s="267">
        <f t="shared" si="5"/>
        <v>4262.553023255814</v>
      </c>
      <c r="X15" s="264">
        <v>46</v>
      </c>
      <c r="Y15" s="268" t="s">
        <v>215</v>
      </c>
      <c r="Z15" s="268" t="s">
        <v>213</v>
      </c>
    </row>
    <row r="16" spans="1:26" s="269" customFormat="1" ht="11.25" hidden="1" customHeight="1" x14ac:dyDescent="0.2">
      <c r="A16" s="264">
        <v>96</v>
      </c>
      <c r="B16" s="264" t="s">
        <v>219</v>
      </c>
      <c r="C16" s="265">
        <v>44555</v>
      </c>
      <c r="D16" s="264" t="s">
        <v>219</v>
      </c>
      <c r="E16" s="264" t="s">
        <v>72</v>
      </c>
      <c r="F16" s="266" t="s">
        <v>159</v>
      </c>
      <c r="G16" s="267">
        <v>7.01</v>
      </c>
      <c r="H16" s="267">
        <f t="shared" si="0"/>
        <v>0.16302325581395349</v>
      </c>
      <c r="I16" s="267">
        <f t="shared" si="1"/>
        <v>7.4990697674418607</v>
      </c>
      <c r="J16" s="267">
        <f t="shared" si="2"/>
        <v>719.91069767441866</v>
      </c>
      <c r="K16" s="212"/>
      <c r="L16" s="212"/>
      <c r="M16" s="213">
        <f t="shared" si="3"/>
        <v>719.91069767441866</v>
      </c>
      <c r="N16" s="267"/>
      <c r="O16" s="267"/>
      <c r="P16" s="267"/>
      <c r="Q16" s="267"/>
      <c r="R16" s="267"/>
      <c r="S16" s="267">
        <v>-30.16</v>
      </c>
      <c r="T16" s="267">
        <f>-J16*1%</f>
        <v>-7.1991069767441864</v>
      </c>
      <c r="U16" s="267"/>
      <c r="V16" s="267">
        <f t="shared" si="4"/>
        <v>-37.359106976744187</v>
      </c>
      <c r="W16" s="267">
        <f t="shared" si="5"/>
        <v>682.55159069767444</v>
      </c>
      <c r="X16" s="264">
        <v>46</v>
      </c>
      <c r="Y16" s="268" t="s">
        <v>215</v>
      </c>
      <c r="Z16" s="268" t="s">
        <v>220</v>
      </c>
    </row>
    <row r="17" spans="1:26" s="269" customFormat="1" ht="11.25" hidden="1" customHeight="1" x14ac:dyDescent="0.2">
      <c r="A17" s="264">
        <v>144</v>
      </c>
      <c r="B17" s="264" t="s">
        <v>219</v>
      </c>
      <c r="C17" s="265">
        <v>44555</v>
      </c>
      <c r="D17" s="264" t="s">
        <v>219</v>
      </c>
      <c r="E17" s="264" t="s">
        <v>70</v>
      </c>
      <c r="F17" s="266" t="s">
        <v>159</v>
      </c>
      <c r="G17" s="267">
        <v>7.01</v>
      </c>
      <c r="H17" s="267">
        <f t="shared" si="0"/>
        <v>0.16302325581395349</v>
      </c>
      <c r="I17" s="267">
        <f t="shared" si="1"/>
        <v>7.4990697674418607</v>
      </c>
      <c r="J17" s="267">
        <f t="shared" si="2"/>
        <v>1079.8660465116279</v>
      </c>
      <c r="K17" s="212"/>
      <c r="L17" s="212"/>
      <c r="M17" s="213">
        <f t="shared" si="3"/>
        <v>1079.8660465116279</v>
      </c>
      <c r="N17" s="267"/>
      <c r="O17" s="267"/>
      <c r="P17" s="267"/>
      <c r="Q17" s="267"/>
      <c r="R17" s="267"/>
      <c r="S17" s="267"/>
      <c r="T17" s="267">
        <f>-J17*1%</f>
        <v>-10.79866046511628</v>
      </c>
      <c r="U17" s="267"/>
      <c r="V17" s="267">
        <f t="shared" si="4"/>
        <v>-10.79866046511628</v>
      </c>
      <c r="W17" s="267">
        <f t="shared" si="5"/>
        <v>1069.0673860465117</v>
      </c>
      <c r="X17" s="264">
        <v>46</v>
      </c>
      <c r="Y17" s="268" t="s">
        <v>215</v>
      </c>
      <c r="Z17" s="268" t="s">
        <v>221</v>
      </c>
    </row>
    <row r="18" spans="1:26" s="269" customFormat="1" ht="11.25" hidden="1" customHeight="1" x14ac:dyDescent="0.2">
      <c r="A18" s="264">
        <v>672</v>
      </c>
      <c r="B18" s="264" t="s">
        <v>219</v>
      </c>
      <c r="C18" s="265">
        <v>44555</v>
      </c>
      <c r="D18" s="264" t="s">
        <v>219</v>
      </c>
      <c r="E18" s="264" t="s">
        <v>70</v>
      </c>
      <c r="F18" s="266" t="s">
        <v>159</v>
      </c>
      <c r="G18" s="267">
        <v>7.01</v>
      </c>
      <c r="H18" s="267">
        <f t="shared" si="0"/>
        <v>0.16302325581395349</v>
      </c>
      <c r="I18" s="267">
        <f t="shared" si="1"/>
        <v>7.4990697674418607</v>
      </c>
      <c r="J18" s="267">
        <f t="shared" si="2"/>
        <v>5039.3748837209305</v>
      </c>
      <c r="K18" s="212"/>
      <c r="L18" s="212"/>
      <c r="M18" s="213">
        <f t="shared" si="3"/>
        <v>5039.3748837209305</v>
      </c>
      <c r="N18" s="267"/>
      <c r="O18" s="267"/>
      <c r="P18" s="267"/>
      <c r="Q18" s="267"/>
      <c r="R18" s="267"/>
      <c r="S18" s="267"/>
      <c r="T18" s="267">
        <f>-J18*1%</f>
        <v>-50.393748837209309</v>
      </c>
      <c r="U18" s="267"/>
      <c r="V18" s="267">
        <f t="shared" si="4"/>
        <v>-50.393748837209309</v>
      </c>
      <c r="W18" s="267">
        <f t="shared" si="5"/>
        <v>4988.9811348837211</v>
      </c>
      <c r="X18" s="264">
        <v>46</v>
      </c>
      <c r="Y18" s="268" t="s">
        <v>215</v>
      </c>
      <c r="Z18" s="268" t="s">
        <v>222</v>
      </c>
    </row>
    <row r="19" spans="1:26" s="269" customFormat="1" ht="11.25" hidden="1" customHeight="1" x14ac:dyDescent="0.2">
      <c r="A19" s="264">
        <v>864</v>
      </c>
      <c r="B19" s="264" t="s">
        <v>176</v>
      </c>
      <c r="C19" s="265">
        <v>44551</v>
      </c>
      <c r="D19" s="264" t="s">
        <v>176</v>
      </c>
      <c r="E19" s="264" t="s">
        <v>72</v>
      </c>
      <c r="F19" s="266" t="s">
        <v>159</v>
      </c>
      <c r="G19" s="267">
        <v>6</v>
      </c>
      <c r="H19" s="267">
        <f t="shared" si="0"/>
        <v>0.13953488372093023</v>
      </c>
      <c r="I19" s="267">
        <f t="shared" si="1"/>
        <v>6.4186046511627906</v>
      </c>
      <c r="J19" s="267">
        <f t="shared" si="2"/>
        <v>5545.6744186046508</v>
      </c>
      <c r="K19" s="212"/>
      <c r="L19" s="212"/>
      <c r="M19" s="213">
        <f t="shared" si="3"/>
        <v>5545.6744186046508</v>
      </c>
      <c r="N19" s="267">
        <v>-71.25</v>
      </c>
      <c r="O19" s="267"/>
      <c r="P19" s="267"/>
      <c r="Q19" s="267"/>
      <c r="R19" s="267"/>
      <c r="S19" s="267">
        <v>25.81</v>
      </c>
      <c r="T19" s="267">
        <f>-(864*6.25)*1%</f>
        <v>-54</v>
      </c>
      <c r="U19" s="267">
        <v>-5100</v>
      </c>
      <c r="V19" s="267">
        <f t="shared" si="4"/>
        <v>-5199.4399999999996</v>
      </c>
      <c r="W19" s="267">
        <f t="shared" si="5"/>
        <v>346.23441860465118</v>
      </c>
      <c r="X19" s="264">
        <v>46</v>
      </c>
      <c r="Y19" s="268" t="s">
        <v>215</v>
      </c>
      <c r="Z19" s="268" t="s">
        <v>218</v>
      </c>
    </row>
    <row r="20" spans="1:26" s="269" customFormat="1" ht="11.25" hidden="1" customHeight="1" x14ac:dyDescent="0.2">
      <c r="A20" s="264">
        <v>720</v>
      </c>
      <c r="B20" s="264" t="s">
        <v>176</v>
      </c>
      <c r="C20" s="265">
        <v>44555</v>
      </c>
      <c r="D20" s="264" t="s">
        <v>176</v>
      </c>
      <c r="E20" s="264" t="s">
        <v>70</v>
      </c>
      <c r="F20" s="266" t="s">
        <v>159</v>
      </c>
      <c r="G20" s="267">
        <v>7.48</v>
      </c>
      <c r="H20" s="267">
        <f t="shared" si="0"/>
        <v>0.17395348837209304</v>
      </c>
      <c r="I20" s="267">
        <f t="shared" si="1"/>
        <v>8.0018604651162804</v>
      </c>
      <c r="J20" s="267">
        <f t="shared" si="2"/>
        <v>5761.3395348837221</v>
      </c>
      <c r="K20" s="212"/>
      <c r="L20" s="212"/>
      <c r="M20" s="213">
        <f t="shared" si="3"/>
        <v>5761.3395348837221</v>
      </c>
      <c r="N20" s="267"/>
      <c r="O20" s="267"/>
      <c r="P20" s="267"/>
      <c r="Q20" s="267"/>
      <c r="R20" s="267"/>
      <c r="S20" s="267">
        <v>-61.22</v>
      </c>
      <c r="T20" s="267">
        <f>-J20*1%</f>
        <v>-57.613395348837223</v>
      </c>
      <c r="U20" s="267">
        <v>-2000</v>
      </c>
      <c r="V20" s="267">
        <f t="shared" si="4"/>
        <v>-2118.8333953488373</v>
      </c>
      <c r="W20" s="267">
        <f t="shared" si="5"/>
        <v>3642.5061395348848</v>
      </c>
      <c r="X20" s="264">
        <v>46</v>
      </c>
      <c r="Y20" s="268" t="s">
        <v>215</v>
      </c>
      <c r="Z20" s="268" t="s">
        <v>222</v>
      </c>
    </row>
    <row r="21" spans="1:26" s="269" customFormat="1" ht="11.25" hidden="1" customHeight="1" x14ac:dyDescent="0.2">
      <c r="A21" s="264">
        <v>148</v>
      </c>
      <c r="B21" s="264" t="s">
        <v>176</v>
      </c>
      <c r="C21" s="265">
        <v>44555</v>
      </c>
      <c r="D21" s="264" t="s">
        <v>176</v>
      </c>
      <c r="E21" s="264" t="s">
        <v>72</v>
      </c>
      <c r="F21" s="266" t="s">
        <v>159</v>
      </c>
      <c r="G21" s="267">
        <v>7.7</v>
      </c>
      <c r="H21" s="267">
        <f t="shared" si="0"/>
        <v>0.17906976744186046</v>
      </c>
      <c r="I21" s="267">
        <f t="shared" si="1"/>
        <v>7.6999999999999993</v>
      </c>
      <c r="J21" s="267">
        <f t="shared" si="2"/>
        <v>1139.5999999999999</v>
      </c>
      <c r="K21" s="212"/>
      <c r="L21" s="212"/>
      <c r="M21" s="213">
        <f t="shared" si="3"/>
        <v>1139.5999999999999</v>
      </c>
      <c r="N21" s="267"/>
      <c r="O21" s="267"/>
      <c r="P21" s="267"/>
      <c r="Q21" s="267"/>
      <c r="R21" s="267"/>
      <c r="S21" s="267"/>
      <c r="T21" s="267">
        <f>-J21*1%</f>
        <v>-11.395999999999999</v>
      </c>
      <c r="U21" s="267"/>
      <c r="V21" s="267">
        <f t="shared" si="4"/>
        <v>-11.395999999999999</v>
      </c>
      <c r="W21" s="267">
        <f t="shared" si="5"/>
        <v>1128.204</v>
      </c>
      <c r="X21" s="264">
        <v>43</v>
      </c>
      <c r="Y21" s="268" t="s">
        <v>215</v>
      </c>
      <c r="Z21" s="268" t="s">
        <v>223</v>
      </c>
    </row>
    <row r="22" spans="1:26" s="269" customFormat="1" ht="11.25" hidden="1" customHeight="1" x14ac:dyDescent="0.2">
      <c r="A22" s="264">
        <v>480</v>
      </c>
      <c r="B22" s="264" t="s">
        <v>217</v>
      </c>
      <c r="C22" s="265">
        <v>44552</v>
      </c>
      <c r="D22" s="264" t="s">
        <v>217</v>
      </c>
      <c r="E22" s="264" t="s">
        <v>72</v>
      </c>
      <c r="F22" s="266" t="s">
        <v>159</v>
      </c>
      <c r="G22" s="267">
        <v>5.94</v>
      </c>
      <c r="H22" s="267">
        <f t="shared" si="0"/>
        <v>0.13813953488372094</v>
      </c>
      <c r="I22" s="267">
        <f t="shared" si="1"/>
        <v>6.3544186046511628</v>
      </c>
      <c r="J22" s="267">
        <f t="shared" si="2"/>
        <v>3050.1209302325583</v>
      </c>
      <c r="K22" s="212"/>
      <c r="L22" s="212"/>
      <c r="M22" s="213">
        <f t="shared" si="3"/>
        <v>3050.1209302325583</v>
      </c>
      <c r="N22" s="267"/>
      <c r="O22" s="267"/>
      <c r="P22" s="267"/>
      <c r="Q22" s="267"/>
      <c r="R22" s="267"/>
      <c r="S22" s="267"/>
      <c r="T22" s="267"/>
      <c r="U22" s="267"/>
      <c r="V22" s="267">
        <f t="shared" si="4"/>
        <v>0</v>
      </c>
      <c r="W22" s="267">
        <f t="shared" si="5"/>
        <v>3050.1209302325583</v>
      </c>
      <c r="X22" s="264">
        <v>46</v>
      </c>
      <c r="Y22" s="268" t="s">
        <v>215</v>
      </c>
      <c r="Z22" s="268" t="s">
        <v>213</v>
      </c>
    </row>
    <row r="23" spans="1:26" s="269" customFormat="1" ht="11.25" hidden="1" customHeight="1" x14ac:dyDescent="0.2">
      <c r="A23" s="264">
        <v>240</v>
      </c>
      <c r="B23" s="264" t="s">
        <v>217</v>
      </c>
      <c r="C23" s="265">
        <v>44552</v>
      </c>
      <c r="D23" s="264" t="s">
        <v>217</v>
      </c>
      <c r="E23" s="264" t="s">
        <v>250</v>
      </c>
      <c r="F23" s="266" t="s">
        <v>159</v>
      </c>
      <c r="G23" s="267">
        <v>5.94</v>
      </c>
      <c r="H23" s="267">
        <f t="shared" si="0"/>
        <v>0.13813953488372094</v>
      </c>
      <c r="I23" s="267">
        <f t="shared" si="1"/>
        <v>6.3544186046511628</v>
      </c>
      <c r="J23" s="267">
        <f t="shared" si="2"/>
        <v>1525.0604651162791</v>
      </c>
      <c r="K23" s="212"/>
      <c r="L23" s="212"/>
      <c r="M23" s="213">
        <f t="shared" si="3"/>
        <v>1525.0604651162791</v>
      </c>
      <c r="N23" s="267">
        <v>-71.25</v>
      </c>
      <c r="O23" s="267"/>
      <c r="P23" s="267"/>
      <c r="Q23" s="267"/>
      <c r="R23" s="267"/>
      <c r="S23" s="267">
        <v>-31.89</v>
      </c>
      <c r="T23" s="267">
        <v>-57</v>
      </c>
      <c r="U23" s="267"/>
      <c r="V23" s="267">
        <f t="shared" si="4"/>
        <v>-160.13999999999999</v>
      </c>
      <c r="W23" s="267">
        <f t="shared" si="5"/>
        <v>1364.920465116279</v>
      </c>
      <c r="X23" s="264">
        <v>46</v>
      </c>
      <c r="Y23" s="268" t="s">
        <v>215</v>
      </c>
      <c r="Z23" s="268" t="s">
        <v>222</v>
      </c>
    </row>
    <row r="24" spans="1:26" s="269" customFormat="1" ht="11.25" hidden="1" customHeight="1" x14ac:dyDescent="0.2">
      <c r="A24" s="264">
        <v>192</v>
      </c>
      <c r="B24" s="264" t="s">
        <v>217</v>
      </c>
      <c r="C24" s="265">
        <v>44553</v>
      </c>
      <c r="D24" s="264" t="s">
        <v>217</v>
      </c>
      <c r="E24" s="264" t="s">
        <v>228</v>
      </c>
      <c r="F24" s="266" t="s">
        <v>159</v>
      </c>
      <c r="G24" s="267">
        <v>5.94</v>
      </c>
      <c r="H24" s="267">
        <f t="shared" si="0"/>
        <v>0.13813953488372094</v>
      </c>
      <c r="I24" s="267">
        <f t="shared" si="1"/>
        <v>6.3544186046511628</v>
      </c>
      <c r="J24" s="267">
        <f t="shared" si="2"/>
        <v>1220.0483720930233</v>
      </c>
      <c r="K24" s="212"/>
      <c r="L24" s="212"/>
      <c r="M24" s="213">
        <f t="shared" si="3"/>
        <v>1220.0483720930233</v>
      </c>
      <c r="N24" s="267">
        <v>-71.25</v>
      </c>
      <c r="O24" s="267"/>
      <c r="P24" s="267"/>
      <c r="Q24" s="267"/>
      <c r="R24" s="267"/>
      <c r="S24" s="267"/>
      <c r="T24" s="267"/>
      <c r="U24" s="267"/>
      <c r="V24" s="267">
        <f t="shared" si="4"/>
        <v>-71.25</v>
      </c>
      <c r="W24" s="267">
        <f t="shared" si="5"/>
        <v>1148.7983720930233</v>
      </c>
      <c r="X24" s="264">
        <v>46</v>
      </c>
      <c r="Y24" s="268" t="s">
        <v>215</v>
      </c>
      <c r="Z24" s="268" t="s">
        <v>222</v>
      </c>
    </row>
    <row r="25" spans="1:26" s="269" customFormat="1" ht="11.25" hidden="1" customHeight="1" x14ac:dyDescent="0.2">
      <c r="A25" s="264">
        <v>300</v>
      </c>
      <c r="B25" s="264" t="s">
        <v>226</v>
      </c>
      <c r="C25" s="265">
        <v>44555</v>
      </c>
      <c r="D25" s="264" t="s">
        <v>227</v>
      </c>
      <c r="E25" s="264" t="s">
        <v>72</v>
      </c>
      <c r="F25" s="266" t="s">
        <v>159</v>
      </c>
      <c r="G25" s="267">
        <v>7.2</v>
      </c>
      <c r="H25" s="267">
        <f t="shared" si="0"/>
        <v>0.16744186046511628</v>
      </c>
      <c r="I25" s="267">
        <f t="shared" si="1"/>
        <v>7.2</v>
      </c>
      <c r="J25" s="267">
        <f t="shared" si="2"/>
        <v>2160</v>
      </c>
      <c r="K25" s="212"/>
      <c r="L25" s="212"/>
      <c r="M25" s="213">
        <f t="shared" si="3"/>
        <v>2160</v>
      </c>
      <c r="N25" s="267">
        <v>-71.25</v>
      </c>
      <c r="O25" s="267"/>
      <c r="P25" s="267"/>
      <c r="Q25" s="267"/>
      <c r="R25" s="267"/>
      <c r="S25" s="267">
        <v>-14.25</v>
      </c>
      <c r="T25" s="267">
        <f>-J25*1%</f>
        <v>-21.6</v>
      </c>
      <c r="U25" s="267"/>
      <c r="V25" s="267">
        <f t="shared" si="4"/>
        <v>-107.1</v>
      </c>
      <c r="W25" s="267">
        <f t="shared" si="5"/>
        <v>2052.9</v>
      </c>
      <c r="X25" s="264">
        <v>43</v>
      </c>
      <c r="Y25" s="268" t="s">
        <v>215</v>
      </c>
      <c r="Z25" s="268" t="s">
        <v>223</v>
      </c>
    </row>
    <row r="26" spans="1:26" s="269" customFormat="1" ht="11.25" hidden="1" customHeight="1" x14ac:dyDescent="0.2">
      <c r="A26" s="264">
        <v>700</v>
      </c>
      <c r="B26" s="264" t="s">
        <v>197</v>
      </c>
      <c r="C26" s="265">
        <v>44552</v>
      </c>
      <c r="D26" s="264" t="s">
        <v>197</v>
      </c>
      <c r="E26" s="264" t="s">
        <v>72</v>
      </c>
      <c r="F26" s="266" t="s">
        <v>159</v>
      </c>
      <c r="G26" s="267">
        <v>5.7</v>
      </c>
      <c r="H26" s="267">
        <f t="shared" si="0"/>
        <v>0.13255813953488371</v>
      </c>
      <c r="I26" s="267">
        <f t="shared" si="1"/>
        <v>5.6999999999999993</v>
      </c>
      <c r="J26" s="267">
        <f t="shared" si="2"/>
        <v>3989.9999999999995</v>
      </c>
      <c r="K26" s="212"/>
      <c r="L26" s="212"/>
      <c r="M26" s="213">
        <f t="shared" si="3"/>
        <v>3989.9999999999995</v>
      </c>
      <c r="N26" s="267">
        <v>-71.25</v>
      </c>
      <c r="O26" s="267"/>
      <c r="P26" s="267"/>
      <c r="Q26" s="267"/>
      <c r="R26" s="267"/>
      <c r="S26" s="267">
        <v>-44.17</v>
      </c>
      <c r="T26" s="267">
        <v>-43.75</v>
      </c>
      <c r="U26" s="267"/>
      <c r="V26" s="267">
        <f t="shared" si="4"/>
        <v>-159.17000000000002</v>
      </c>
      <c r="W26" s="267">
        <f t="shared" si="5"/>
        <v>3830.8299999999995</v>
      </c>
      <c r="X26" s="264">
        <v>43</v>
      </c>
      <c r="Y26" s="268" t="s">
        <v>215</v>
      </c>
      <c r="Z26" s="268" t="s">
        <v>246</v>
      </c>
    </row>
    <row r="27" spans="1:26" s="220" customFormat="1" ht="11.25" hidden="1" customHeight="1" x14ac:dyDescent="0.2">
      <c r="A27" s="216">
        <v>0</v>
      </c>
      <c r="B27" s="216" t="s">
        <v>229</v>
      </c>
      <c r="C27" s="217">
        <v>44552</v>
      </c>
      <c r="D27" s="216" t="s">
        <v>237</v>
      </c>
      <c r="E27" s="216" t="s">
        <v>72</v>
      </c>
      <c r="F27" s="218" t="s">
        <v>159</v>
      </c>
      <c r="G27" s="212">
        <v>0</v>
      </c>
      <c r="H27" s="212">
        <f t="shared" si="0"/>
        <v>0</v>
      </c>
      <c r="I27" s="212">
        <f t="shared" si="1"/>
        <v>0</v>
      </c>
      <c r="J27" s="212">
        <f t="shared" si="2"/>
        <v>0</v>
      </c>
      <c r="K27" s="212"/>
      <c r="L27" s="212"/>
      <c r="M27" s="213">
        <f t="shared" si="3"/>
        <v>0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4"/>
        <v>0</v>
      </c>
      <c r="W27" s="212">
        <f t="shared" si="5"/>
        <v>0</v>
      </c>
      <c r="X27" s="216">
        <v>43</v>
      </c>
      <c r="Y27" s="219" t="s">
        <v>215</v>
      </c>
      <c r="Z27" s="219" t="s">
        <v>246</v>
      </c>
    </row>
    <row r="28" spans="1:26" s="269" customFormat="1" ht="11.25" hidden="1" customHeight="1" x14ac:dyDescent="0.2">
      <c r="A28" s="264">
        <v>587</v>
      </c>
      <c r="B28" s="264" t="s">
        <v>203</v>
      </c>
      <c r="C28" s="265">
        <v>44553</v>
      </c>
      <c r="D28" s="264" t="s">
        <v>238</v>
      </c>
      <c r="E28" s="264" t="s">
        <v>72</v>
      </c>
      <c r="F28" s="266" t="s">
        <v>159</v>
      </c>
      <c r="G28" s="267">
        <v>6.25</v>
      </c>
      <c r="H28" s="267">
        <f t="shared" si="0"/>
        <v>0.14534883720930233</v>
      </c>
      <c r="I28" s="267">
        <f t="shared" si="1"/>
        <v>6.25</v>
      </c>
      <c r="J28" s="267">
        <f t="shared" si="2"/>
        <v>3668.75</v>
      </c>
      <c r="K28" s="212"/>
      <c r="L28" s="212"/>
      <c r="M28" s="213">
        <f t="shared" si="3"/>
        <v>3668.75</v>
      </c>
      <c r="N28" s="267">
        <v>-71.25</v>
      </c>
      <c r="O28" s="267"/>
      <c r="P28" s="267"/>
      <c r="Q28" s="267"/>
      <c r="R28" s="267"/>
      <c r="S28" s="267">
        <v>-69.53</v>
      </c>
      <c r="T28" s="267"/>
      <c r="U28" s="267"/>
      <c r="V28" s="267">
        <f t="shared" si="4"/>
        <v>-140.78</v>
      </c>
      <c r="W28" s="267">
        <f t="shared" si="5"/>
        <v>3527.97</v>
      </c>
      <c r="X28" s="264">
        <v>43</v>
      </c>
      <c r="Y28" s="268" t="s">
        <v>215</v>
      </c>
      <c r="Z28" s="268" t="s">
        <v>246</v>
      </c>
    </row>
    <row r="29" spans="1:26" s="220" customFormat="1" ht="11.25" customHeight="1" x14ac:dyDescent="0.2">
      <c r="A29" s="216">
        <v>1015</v>
      </c>
      <c r="B29" s="218" t="s">
        <v>230</v>
      </c>
      <c r="C29" s="217">
        <v>44553</v>
      </c>
      <c r="D29" s="218" t="s">
        <v>239</v>
      </c>
      <c r="E29" s="216" t="s">
        <v>72</v>
      </c>
      <c r="F29" s="218" t="s">
        <v>159</v>
      </c>
      <c r="G29" s="212">
        <v>6</v>
      </c>
      <c r="H29" s="212">
        <f t="shared" si="0"/>
        <v>0.13953488372093023</v>
      </c>
      <c r="I29" s="212">
        <f t="shared" si="1"/>
        <v>6</v>
      </c>
      <c r="J29" s="212">
        <f t="shared" si="2"/>
        <v>6090</v>
      </c>
      <c r="K29" s="212"/>
      <c r="L29" s="212"/>
      <c r="M29" s="213">
        <f t="shared" si="3"/>
        <v>6090</v>
      </c>
      <c r="N29" s="212">
        <v>-71.25</v>
      </c>
      <c r="O29" s="212"/>
      <c r="P29" s="212"/>
      <c r="Q29" s="212"/>
      <c r="R29" s="212"/>
      <c r="S29" s="212">
        <v>-107.01</v>
      </c>
      <c r="T29" s="212">
        <v>-75.989999999999995</v>
      </c>
      <c r="U29" s="212"/>
      <c r="V29" s="212">
        <f t="shared" si="4"/>
        <v>-254.25</v>
      </c>
      <c r="W29" s="212">
        <f t="shared" si="5"/>
        <v>5835.75</v>
      </c>
      <c r="X29" s="216">
        <v>43</v>
      </c>
      <c r="Y29" s="219" t="s">
        <v>215</v>
      </c>
      <c r="Z29" s="219" t="s">
        <v>246</v>
      </c>
    </row>
    <row r="30" spans="1:26" s="220" customFormat="1" ht="11.25" customHeight="1" x14ac:dyDescent="0.2">
      <c r="A30" s="216">
        <v>154</v>
      </c>
      <c r="B30" s="216" t="s">
        <v>230</v>
      </c>
      <c r="C30" s="217">
        <v>44553</v>
      </c>
      <c r="D30" s="216" t="s">
        <v>239</v>
      </c>
      <c r="E30" s="216" t="s">
        <v>72</v>
      </c>
      <c r="F30" s="218" t="s">
        <v>159</v>
      </c>
      <c r="G30" s="212">
        <v>6</v>
      </c>
      <c r="H30" s="212">
        <f t="shared" si="0"/>
        <v>0.13953488372093023</v>
      </c>
      <c r="I30" s="212">
        <f t="shared" si="1"/>
        <v>6</v>
      </c>
      <c r="J30" s="212">
        <f t="shared" si="2"/>
        <v>924</v>
      </c>
      <c r="K30" s="212"/>
      <c r="L30" s="212"/>
      <c r="M30" s="213">
        <f t="shared" si="3"/>
        <v>924</v>
      </c>
      <c r="N30" s="212">
        <v>-71.25</v>
      </c>
      <c r="O30" s="212"/>
      <c r="P30" s="212"/>
      <c r="Q30" s="212"/>
      <c r="R30" s="212"/>
      <c r="S30" s="212"/>
      <c r="T30" s="212"/>
      <c r="U30" s="212"/>
      <c r="V30" s="212">
        <f t="shared" si="4"/>
        <v>-71.25</v>
      </c>
      <c r="W30" s="212">
        <f t="shared" si="5"/>
        <v>852.75</v>
      </c>
      <c r="X30" s="216">
        <v>43</v>
      </c>
      <c r="Y30" s="219" t="s">
        <v>215</v>
      </c>
      <c r="Z30" s="219" t="s">
        <v>246</v>
      </c>
    </row>
    <row r="31" spans="1:26" s="269" customFormat="1" ht="11.25" hidden="1" customHeight="1" x14ac:dyDescent="0.2">
      <c r="A31" s="264">
        <v>60</v>
      </c>
      <c r="B31" s="264" t="s">
        <v>231</v>
      </c>
      <c r="C31" s="265">
        <v>44553</v>
      </c>
      <c r="D31" s="264" t="s">
        <v>62</v>
      </c>
      <c r="E31" s="264" t="s">
        <v>72</v>
      </c>
      <c r="F31" s="266" t="s">
        <v>159</v>
      </c>
      <c r="G31" s="267">
        <v>6</v>
      </c>
      <c r="H31" s="267">
        <f t="shared" si="0"/>
        <v>0.13953488372093023</v>
      </c>
      <c r="I31" s="267">
        <f t="shared" si="1"/>
        <v>6</v>
      </c>
      <c r="J31" s="267">
        <f t="shared" si="2"/>
        <v>360</v>
      </c>
      <c r="K31" s="212"/>
      <c r="L31" s="212"/>
      <c r="M31" s="213">
        <f t="shared" si="3"/>
        <v>360</v>
      </c>
      <c r="N31" s="267">
        <v>-71.25</v>
      </c>
      <c r="O31" s="267"/>
      <c r="P31" s="267"/>
      <c r="Q31" s="267"/>
      <c r="R31" s="267"/>
      <c r="S31" s="267">
        <v>-50.03</v>
      </c>
      <c r="T31" s="267">
        <v>-50.56</v>
      </c>
      <c r="U31" s="267"/>
      <c r="V31" s="267">
        <f t="shared" si="4"/>
        <v>-171.84</v>
      </c>
      <c r="W31" s="267">
        <f t="shared" si="5"/>
        <v>188.16</v>
      </c>
      <c r="X31" s="264">
        <v>43</v>
      </c>
      <c r="Y31" s="268" t="s">
        <v>215</v>
      </c>
      <c r="Z31" s="268" t="s">
        <v>246</v>
      </c>
    </row>
    <row r="32" spans="1:26" s="269" customFormat="1" ht="11.25" hidden="1" customHeight="1" x14ac:dyDescent="0.2">
      <c r="A32" s="264">
        <v>250</v>
      </c>
      <c r="B32" s="264" t="s">
        <v>232</v>
      </c>
      <c r="C32" s="265">
        <v>44553</v>
      </c>
      <c r="D32" s="264" t="s">
        <v>62</v>
      </c>
      <c r="E32" s="264" t="s">
        <v>72</v>
      </c>
      <c r="F32" s="266" t="s">
        <v>159</v>
      </c>
      <c r="G32" s="267">
        <v>6</v>
      </c>
      <c r="H32" s="267">
        <f t="shared" si="0"/>
        <v>0.13953488372093023</v>
      </c>
      <c r="I32" s="267">
        <f t="shared" si="1"/>
        <v>6</v>
      </c>
      <c r="J32" s="267">
        <f t="shared" si="2"/>
        <v>1500</v>
      </c>
      <c r="K32" s="212"/>
      <c r="L32" s="212"/>
      <c r="M32" s="213">
        <f t="shared" si="3"/>
        <v>1500</v>
      </c>
      <c r="N32" s="267">
        <v>-71.25</v>
      </c>
      <c r="O32" s="267"/>
      <c r="P32" s="267"/>
      <c r="Q32" s="267"/>
      <c r="R32" s="267"/>
      <c r="S32" s="267"/>
      <c r="T32" s="267"/>
      <c r="U32" s="267"/>
      <c r="V32" s="267">
        <f t="shared" si="4"/>
        <v>-71.25</v>
      </c>
      <c r="W32" s="267">
        <f t="shared" si="5"/>
        <v>1428.75</v>
      </c>
      <c r="X32" s="264">
        <v>43</v>
      </c>
      <c r="Y32" s="268" t="s">
        <v>215</v>
      </c>
      <c r="Z32" s="268" t="s">
        <v>246</v>
      </c>
    </row>
    <row r="33" spans="1:26" s="269" customFormat="1" ht="11.25" hidden="1" customHeight="1" x14ac:dyDescent="0.2">
      <c r="A33" s="264">
        <v>499</v>
      </c>
      <c r="B33" s="264" t="s">
        <v>233</v>
      </c>
      <c r="C33" s="265">
        <v>44553</v>
      </c>
      <c r="D33" s="264" t="s">
        <v>62</v>
      </c>
      <c r="E33" s="264" t="s">
        <v>72</v>
      </c>
      <c r="F33" s="266" t="s">
        <v>159</v>
      </c>
      <c r="G33" s="267">
        <v>6</v>
      </c>
      <c r="H33" s="267">
        <f t="shared" si="0"/>
        <v>0.13953488372093023</v>
      </c>
      <c r="I33" s="267">
        <f t="shared" si="1"/>
        <v>6</v>
      </c>
      <c r="J33" s="267">
        <f t="shared" si="2"/>
        <v>2994</v>
      </c>
      <c r="K33" s="212"/>
      <c r="L33" s="212"/>
      <c r="M33" s="213">
        <f t="shared" si="3"/>
        <v>2994</v>
      </c>
      <c r="N33" s="267">
        <v>-71.25</v>
      </c>
      <c r="O33" s="267"/>
      <c r="P33" s="267"/>
      <c r="Q33" s="267"/>
      <c r="R33" s="267"/>
      <c r="S33" s="267"/>
      <c r="T33" s="267"/>
      <c r="U33" s="267"/>
      <c r="V33" s="267">
        <f t="shared" si="4"/>
        <v>-71.25</v>
      </c>
      <c r="W33" s="267">
        <f t="shared" si="5"/>
        <v>2922.75</v>
      </c>
      <c r="X33" s="264">
        <v>43</v>
      </c>
      <c r="Y33" s="268" t="s">
        <v>215</v>
      </c>
      <c r="Z33" s="268" t="s">
        <v>246</v>
      </c>
    </row>
    <row r="34" spans="1:26" s="269" customFormat="1" ht="11.25" hidden="1" customHeight="1" x14ac:dyDescent="0.2">
      <c r="A34" s="264">
        <v>720</v>
      </c>
      <c r="B34" s="264" t="s">
        <v>48</v>
      </c>
      <c r="C34" s="265">
        <v>44553</v>
      </c>
      <c r="D34" s="264" t="s">
        <v>240</v>
      </c>
      <c r="E34" s="264" t="s">
        <v>70</v>
      </c>
      <c r="F34" s="266" t="s">
        <v>159</v>
      </c>
      <c r="G34" s="267">
        <v>6.08</v>
      </c>
      <c r="H34" s="267">
        <f t="shared" si="0"/>
        <v>0.14139534883720931</v>
      </c>
      <c r="I34" s="267">
        <f t="shared" si="1"/>
        <v>6.5041860465116281</v>
      </c>
      <c r="J34" s="267">
        <f t="shared" si="2"/>
        <v>4683.013953488372</v>
      </c>
      <c r="K34" s="212"/>
      <c r="L34" s="212"/>
      <c r="M34" s="213">
        <f t="shared" si="3"/>
        <v>4683.013953488372</v>
      </c>
      <c r="N34" s="267">
        <v>-71.25</v>
      </c>
      <c r="O34" s="267"/>
      <c r="P34" s="267"/>
      <c r="Q34" s="267"/>
      <c r="R34" s="267"/>
      <c r="S34" s="267">
        <v>-28.61</v>
      </c>
      <c r="T34" s="267">
        <v>-45</v>
      </c>
      <c r="U34" s="267"/>
      <c r="V34" s="267">
        <f t="shared" si="4"/>
        <v>-144.86000000000001</v>
      </c>
      <c r="W34" s="267">
        <f t="shared" si="5"/>
        <v>4538.1539534883723</v>
      </c>
      <c r="X34" s="264">
        <v>46</v>
      </c>
      <c r="Y34" s="268" t="s">
        <v>215</v>
      </c>
      <c r="Z34" s="268" t="s">
        <v>166</v>
      </c>
    </row>
    <row r="35" spans="1:26" s="269" customFormat="1" ht="11.25" hidden="1" customHeight="1" x14ac:dyDescent="0.2">
      <c r="A35" s="264">
        <v>864</v>
      </c>
      <c r="B35" s="264" t="s">
        <v>107</v>
      </c>
      <c r="C35" s="265">
        <v>44553</v>
      </c>
      <c r="D35" s="264" t="s">
        <v>107</v>
      </c>
      <c r="E35" s="264" t="s">
        <v>70</v>
      </c>
      <c r="F35" s="266" t="s">
        <v>159</v>
      </c>
      <c r="G35" s="267">
        <v>6.26</v>
      </c>
      <c r="H35" s="267">
        <f t="shared" si="0"/>
        <v>0.14558139534883721</v>
      </c>
      <c r="I35" s="267">
        <f t="shared" si="1"/>
        <v>6.6967441860465113</v>
      </c>
      <c r="J35" s="267">
        <f t="shared" si="2"/>
        <v>5785.986976744186</v>
      </c>
      <c r="K35" s="212"/>
      <c r="L35" s="212"/>
      <c r="M35" s="213">
        <f t="shared" si="3"/>
        <v>5785.986976744186</v>
      </c>
      <c r="N35" s="267">
        <v>-71.25</v>
      </c>
      <c r="O35" s="267"/>
      <c r="P35" s="267"/>
      <c r="Q35" s="267"/>
      <c r="R35" s="267"/>
      <c r="S35" s="267">
        <v>-45.06</v>
      </c>
      <c r="T35" s="267">
        <v>-54</v>
      </c>
      <c r="U35" s="267"/>
      <c r="V35" s="267">
        <f t="shared" si="4"/>
        <v>-170.31</v>
      </c>
      <c r="W35" s="267">
        <f t="shared" si="5"/>
        <v>5615.6769767441856</v>
      </c>
      <c r="X35" s="264">
        <v>46</v>
      </c>
      <c r="Y35" s="268" t="s">
        <v>215</v>
      </c>
      <c r="Z35" s="268" t="s">
        <v>166</v>
      </c>
    </row>
    <row r="36" spans="1:26" s="269" customFormat="1" ht="11.25" hidden="1" customHeight="1" x14ac:dyDescent="0.2">
      <c r="A36" s="264">
        <v>327</v>
      </c>
      <c r="B36" s="264" t="s">
        <v>203</v>
      </c>
      <c r="C36" s="265">
        <v>44554</v>
      </c>
      <c r="D36" s="264" t="s">
        <v>238</v>
      </c>
      <c r="E36" s="264" t="s">
        <v>72</v>
      </c>
      <c r="F36" s="266" t="s">
        <v>159</v>
      </c>
      <c r="G36" s="267">
        <v>6.25</v>
      </c>
      <c r="H36" s="267">
        <f t="shared" si="0"/>
        <v>0.14534883720930233</v>
      </c>
      <c r="I36" s="267">
        <f t="shared" si="1"/>
        <v>6.25</v>
      </c>
      <c r="J36" s="267">
        <f t="shared" si="2"/>
        <v>2043.75</v>
      </c>
      <c r="K36" s="212"/>
      <c r="L36" s="212"/>
      <c r="M36" s="213">
        <f t="shared" si="3"/>
        <v>2043.75</v>
      </c>
      <c r="N36" s="267">
        <v>-71.25</v>
      </c>
      <c r="O36" s="267"/>
      <c r="P36" s="267"/>
      <c r="Q36" s="267"/>
      <c r="R36" s="267"/>
      <c r="S36" s="267"/>
      <c r="T36" s="267"/>
      <c r="U36" s="267"/>
      <c r="V36" s="267">
        <f t="shared" si="4"/>
        <v>-71.25</v>
      </c>
      <c r="W36" s="267">
        <f t="shared" si="5"/>
        <v>1972.5</v>
      </c>
      <c r="X36" s="264">
        <v>43</v>
      </c>
      <c r="Y36" s="268" t="s">
        <v>215</v>
      </c>
      <c r="Z36" s="268" t="s">
        <v>246</v>
      </c>
    </row>
    <row r="37" spans="1:26" s="269" customFormat="1" ht="11.25" hidden="1" customHeight="1" x14ac:dyDescent="0.2">
      <c r="A37" s="264">
        <v>214</v>
      </c>
      <c r="B37" s="266" t="s">
        <v>54</v>
      </c>
      <c r="C37" s="265">
        <v>44554</v>
      </c>
      <c r="D37" s="266" t="s">
        <v>54</v>
      </c>
      <c r="E37" s="264" t="s">
        <v>72</v>
      </c>
      <c r="F37" s="266" t="s">
        <v>159</v>
      </c>
      <c r="G37" s="267">
        <v>6</v>
      </c>
      <c r="H37" s="267">
        <f t="shared" si="0"/>
        <v>0.13953488372093023</v>
      </c>
      <c r="I37" s="267">
        <f t="shared" si="1"/>
        <v>6</v>
      </c>
      <c r="J37" s="267">
        <f t="shared" si="2"/>
        <v>1284</v>
      </c>
      <c r="K37" s="212"/>
      <c r="L37" s="212"/>
      <c r="M37" s="213">
        <f t="shared" si="3"/>
        <v>1284</v>
      </c>
      <c r="N37" s="267">
        <v>-71.25</v>
      </c>
      <c r="O37" s="267"/>
      <c r="P37" s="267"/>
      <c r="Q37" s="267"/>
      <c r="R37" s="267"/>
      <c r="S37" s="267">
        <v>-188.67</v>
      </c>
      <c r="T37" s="267">
        <v>-13.64</v>
      </c>
      <c r="U37" s="267"/>
      <c r="V37" s="267">
        <f t="shared" si="4"/>
        <v>-273.55999999999995</v>
      </c>
      <c r="W37" s="267">
        <f t="shared" si="5"/>
        <v>1010.44</v>
      </c>
      <c r="X37" s="264">
        <v>43</v>
      </c>
      <c r="Y37" s="268" t="s">
        <v>215</v>
      </c>
      <c r="Z37" s="268" t="s">
        <v>246</v>
      </c>
    </row>
    <row r="38" spans="1:26" s="220" customFormat="1" ht="11.25" hidden="1" customHeight="1" x14ac:dyDescent="0.2">
      <c r="A38" s="216">
        <v>0</v>
      </c>
      <c r="B38" s="216" t="s">
        <v>234</v>
      </c>
      <c r="C38" s="217">
        <v>44554</v>
      </c>
      <c r="D38" s="216" t="s">
        <v>241</v>
      </c>
      <c r="E38" s="216" t="s">
        <v>72</v>
      </c>
      <c r="F38" s="218" t="s">
        <v>159</v>
      </c>
      <c r="G38" s="212">
        <v>6</v>
      </c>
      <c r="H38" s="212">
        <f t="shared" si="0"/>
        <v>0.13953488372093023</v>
      </c>
      <c r="I38" s="212">
        <f t="shared" si="1"/>
        <v>6</v>
      </c>
      <c r="J38" s="212">
        <f t="shared" si="2"/>
        <v>0</v>
      </c>
      <c r="K38" s="212"/>
      <c r="L38" s="212"/>
      <c r="M38" s="213">
        <f t="shared" si="3"/>
        <v>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4"/>
        <v>0</v>
      </c>
      <c r="W38" s="212">
        <f t="shared" si="5"/>
        <v>0</v>
      </c>
      <c r="X38" s="216">
        <v>43</v>
      </c>
      <c r="Y38" s="219" t="s">
        <v>215</v>
      </c>
      <c r="Z38" s="219" t="s">
        <v>246</v>
      </c>
    </row>
    <row r="39" spans="1:26" s="269" customFormat="1" ht="11.25" hidden="1" customHeight="1" x14ac:dyDescent="0.2">
      <c r="A39" s="264">
        <v>250</v>
      </c>
      <c r="B39" s="264" t="s">
        <v>235</v>
      </c>
      <c r="C39" s="265">
        <v>44554</v>
      </c>
      <c r="D39" s="264" t="s">
        <v>238</v>
      </c>
      <c r="E39" s="264" t="s">
        <v>72</v>
      </c>
      <c r="F39" s="266" t="s">
        <v>159</v>
      </c>
      <c r="G39" s="267">
        <v>6</v>
      </c>
      <c r="H39" s="267">
        <f t="shared" si="0"/>
        <v>0.13953488372093023</v>
      </c>
      <c r="I39" s="267">
        <f t="shared" si="1"/>
        <v>6</v>
      </c>
      <c r="J39" s="267">
        <f t="shared" si="2"/>
        <v>1500</v>
      </c>
      <c r="K39" s="212"/>
      <c r="L39" s="212"/>
      <c r="M39" s="213">
        <f t="shared" si="3"/>
        <v>1500</v>
      </c>
      <c r="N39" s="267">
        <v>-71.25</v>
      </c>
      <c r="O39" s="267"/>
      <c r="P39" s="267"/>
      <c r="Q39" s="267"/>
      <c r="R39" s="267"/>
      <c r="S39" s="267"/>
      <c r="T39" s="267"/>
      <c r="U39" s="267"/>
      <c r="V39" s="267">
        <f t="shared" si="4"/>
        <v>-71.25</v>
      </c>
      <c r="W39" s="267">
        <f t="shared" si="5"/>
        <v>1428.75</v>
      </c>
      <c r="X39" s="264">
        <v>43</v>
      </c>
      <c r="Y39" s="268" t="s">
        <v>215</v>
      </c>
      <c r="Z39" s="268" t="s">
        <v>246</v>
      </c>
    </row>
    <row r="40" spans="1:26" s="269" customFormat="1" ht="11.25" hidden="1" customHeight="1" x14ac:dyDescent="0.2">
      <c r="A40" s="264">
        <v>2016</v>
      </c>
      <c r="B40" s="264" t="s">
        <v>203</v>
      </c>
      <c r="C40" s="265">
        <v>44554</v>
      </c>
      <c r="D40" s="264" t="s">
        <v>238</v>
      </c>
      <c r="E40" s="264" t="s">
        <v>245</v>
      </c>
      <c r="F40" s="266" t="s">
        <v>159</v>
      </c>
      <c r="G40" s="267">
        <v>6.36</v>
      </c>
      <c r="H40" s="267">
        <f t="shared" si="0"/>
        <v>0.14790697674418604</v>
      </c>
      <c r="I40" s="267">
        <f t="shared" si="1"/>
        <v>6.8037209302325579</v>
      </c>
      <c r="J40" s="267">
        <f t="shared" si="2"/>
        <v>13716.301395348837</v>
      </c>
      <c r="K40" s="212"/>
      <c r="L40" s="212"/>
      <c r="M40" s="213">
        <f t="shared" si="3"/>
        <v>13716.301395348837</v>
      </c>
      <c r="N40" s="267">
        <v>-71.25</v>
      </c>
      <c r="O40" s="267"/>
      <c r="P40" s="267"/>
      <c r="Q40" s="267"/>
      <c r="R40" s="267"/>
      <c r="S40" s="267"/>
      <c r="T40" s="267"/>
      <c r="U40" s="267"/>
      <c r="V40" s="267">
        <f t="shared" si="4"/>
        <v>-71.25</v>
      </c>
      <c r="W40" s="267">
        <f t="shared" si="5"/>
        <v>13645.051395348837</v>
      </c>
      <c r="X40" s="264">
        <v>46</v>
      </c>
      <c r="Y40" s="268" t="s">
        <v>215</v>
      </c>
      <c r="Z40" s="268" t="s">
        <v>247</v>
      </c>
    </row>
    <row r="41" spans="1:26" s="269" customFormat="1" ht="11.25" hidden="1" customHeight="1" x14ac:dyDescent="0.2">
      <c r="A41" s="264">
        <v>240</v>
      </c>
      <c r="B41" s="266" t="s">
        <v>236</v>
      </c>
      <c r="C41" s="265">
        <v>44554</v>
      </c>
      <c r="D41" s="266" t="s">
        <v>242</v>
      </c>
      <c r="E41" s="264" t="s">
        <v>245</v>
      </c>
      <c r="F41" s="266" t="s">
        <v>159</v>
      </c>
      <c r="G41" s="267">
        <v>5.89</v>
      </c>
      <c r="H41" s="267">
        <f t="shared" si="0"/>
        <v>0.1369767441860465</v>
      </c>
      <c r="I41" s="267">
        <f t="shared" si="1"/>
        <v>6.3009302325581391</v>
      </c>
      <c r="J41" s="267">
        <f t="shared" si="2"/>
        <v>1512.2232558139533</v>
      </c>
      <c r="K41" s="212"/>
      <c r="L41" s="212"/>
      <c r="M41" s="213">
        <f t="shared" si="3"/>
        <v>1512.2232558139533</v>
      </c>
      <c r="N41" s="267">
        <v>-71.25</v>
      </c>
      <c r="O41" s="267"/>
      <c r="P41" s="267"/>
      <c r="Q41" s="267"/>
      <c r="R41" s="267">
        <v>0</v>
      </c>
      <c r="S41" s="267">
        <v>-130.03</v>
      </c>
      <c r="T41" s="267">
        <v>-15</v>
      </c>
      <c r="U41" s="267"/>
      <c r="V41" s="267">
        <f t="shared" si="4"/>
        <v>-216.28</v>
      </c>
      <c r="W41" s="267">
        <f t="shared" si="5"/>
        <v>1295.9432558139533</v>
      </c>
      <c r="X41" s="264">
        <v>46</v>
      </c>
      <c r="Y41" s="268" t="s">
        <v>215</v>
      </c>
      <c r="Z41" s="268" t="s">
        <v>247</v>
      </c>
    </row>
    <row r="42" spans="1:26" s="269" customFormat="1" ht="11.25" hidden="1" customHeight="1" x14ac:dyDescent="0.2">
      <c r="A42" s="264">
        <v>281</v>
      </c>
      <c r="B42" s="264" t="s">
        <v>199</v>
      </c>
      <c r="C42" s="265">
        <v>44554</v>
      </c>
      <c r="D42" s="264" t="s">
        <v>243</v>
      </c>
      <c r="E42" s="264" t="s">
        <v>245</v>
      </c>
      <c r="F42" s="266" t="s">
        <v>159</v>
      </c>
      <c r="G42" s="267">
        <v>5.89</v>
      </c>
      <c r="H42" s="267">
        <f t="shared" si="0"/>
        <v>0.1369767441860465</v>
      </c>
      <c r="I42" s="267">
        <f t="shared" si="1"/>
        <v>6.3009302325581391</v>
      </c>
      <c r="J42" s="267">
        <f t="shared" si="2"/>
        <v>1770.5613953488371</v>
      </c>
      <c r="K42" s="212"/>
      <c r="L42" s="212"/>
      <c r="M42" s="213">
        <f t="shared" si="3"/>
        <v>1770.5613953488371</v>
      </c>
      <c r="N42" s="267">
        <v>-32.619999999999997</v>
      </c>
      <c r="O42" s="267"/>
      <c r="P42" s="267"/>
      <c r="Q42" s="267"/>
      <c r="R42" s="267"/>
      <c r="S42" s="267">
        <v>-34.28</v>
      </c>
      <c r="T42" s="267">
        <v>-17.559999999999999</v>
      </c>
      <c r="U42" s="267"/>
      <c r="V42" s="267">
        <f t="shared" si="4"/>
        <v>-84.460000000000008</v>
      </c>
      <c r="W42" s="267">
        <f t="shared" si="5"/>
        <v>1686.1013953488371</v>
      </c>
      <c r="X42" s="264">
        <v>46</v>
      </c>
      <c r="Y42" s="268" t="s">
        <v>215</v>
      </c>
      <c r="Z42" s="268" t="s">
        <v>166</v>
      </c>
    </row>
    <row r="43" spans="1:26" s="269" customFormat="1" ht="11.25" hidden="1" customHeight="1" x14ac:dyDescent="0.2">
      <c r="A43" s="264">
        <v>199</v>
      </c>
      <c r="B43" s="264" t="s">
        <v>200</v>
      </c>
      <c r="C43" s="265">
        <v>44554</v>
      </c>
      <c r="D43" s="264" t="s">
        <v>244</v>
      </c>
      <c r="E43" s="264" t="s">
        <v>245</v>
      </c>
      <c r="F43" s="266" t="s">
        <v>159</v>
      </c>
      <c r="G43" s="267">
        <v>5.89</v>
      </c>
      <c r="H43" s="267">
        <f t="shared" si="0"/>
        <v>0.1369767441860465</v>
      </c>
      <c r="I43" s="267">
        <f t="shared" si="1"/>
        <v>6.3009302325581391</v>
      </c>
      <c r="J43" s="267">
        <f t="shared" si="2"/>
        <v>1253.8851162790697</v>
      </c>
      <c r="K43" s="212"/>
      <c r="L43" s="212"/>
      <c r="M43" s="213">
        <f t="shared" si="3"/>
        <v>1253.8851162790697</v>
      </c>
      <c r="N43" s="267">
        <v>-35.630000000000003</v>
      </c>
      <c r="O43" s="267"/>
      <c r="P43" s="267"/>
      <c r="Q43" s="267"/>
      <c r="R43" s="267"/>
      <c r="S43" s="267">
        <v>-17.68</v>
      </c>
      <c r="T43" s="267">
        <v>-12.44</v>
      </c>
      <c r="U43" s="267"/>
      <c r="V43" s="267">
        <f t="shared" si="4"/>
        <v>-65.75</v>
      </c>
      <c r="W43" s="267">
        <f t="shared" si="5"/>
        <v>1188.1351162790697</v>
      </c>
      <c r="X43" s="264">
        <v>46</v>
      </c>
      <c r="Y43" s="268" t="s">
        <v>215</v>
      </c>
      <c r="Z43" s="268" t="s">
        <v>166</v>
      </c>
    </row>
    <row r="44" spans="1:26" s="269" customFormat="1" ht="11.25" hidden="1" customHeight="1" x14ac:dyDescent="0.2">
      <c r="A44" s="264">
        <v>144</v>
      </c>
      <c r="B44" s="264" t="s">
        <v>248</v>
      </c>
      <c r="C44" s="265">
        <v>44553</v>
      </c>
      <c r="D44" s="264" t="s">
        <v>69</v>
      </c>
      <c r="E44" s="264" t="s">
        <v>70</v>
      </c>
      <c r="F44" s="266" t="s">
        <v>159</v>
      </c>
      <c r="G44" s="267">
        <v>6.89</v>
      </c>
      <c r="H44" s="267">
        <f t="shared" ref="H44:H45" si="6">G44/$H$12</f>
        <v>0.16023255813953488</v>
      </c>
      <c r="I44" s="267">
        <v>6.5041860465116281</v>
      </c>
      <c r="J44" s="267">
        <f t="shared" ref="J44:J45" si="7">+I44*A44</f>
        <v>936.60279069767444</v>
      </c>
      <c r="K44" s="212"/>
      <c r="L44" s="212"/>
      <c r="M44" s="213">
        <f t="shared" ref="M44:M45" si="8">SUM(J44:L44)</f>
        <v>936.60279069767444</v>
      </c>
      <c r="N44" s="267">
        <v>-71.25</v>
      </c>
      <c r="O44" s="267"/>
      <c r="P44" s="267"/>
      <c r="Q44" s="267"/>
      <c r="R44" s="267"/>
      <c r="S44" s="267">
        <v>-480.99</v>
      </c>
      <c r="T44" s="267">
        <v>-21</v>
      </c>
      <c r="U44" s="267"/>
      <c r="V44" s="267">
        <f t="shared" ref="V44:V45" si="9">SUM(N44:U44)</f>
        <v>-573.24</v>
      </c>
      <c r="W44" s="267">
        <f t="shared" ref="W44:W45" si="10">+M44+V44-K44-L44</f>
        <v>363.36279069767443</v>
      </c>
      <c r="X44" s="264">
        <v>46</v>
      </c>
      <c r="Y44" s="268" t="s">
        <v>215</v>
      </c>
      <c r="Z44" s="268" t="s">
        <v>166</v>
      </c>
    </row>
    <row r="45" spans="1:26" s="269" customFormat="1" ht="11.25" hidden="1" customHeight="1" x14ac:dyDescent="0.2">
      <c r="A45" s="264">
        <v>192</v>
      </c>
      <c r="B45" s="264" t="s">
        <v>51</v>
      </c>
      <c r="C45" s="265">
        <v>44554</v>
      </c>
      <c r="D45" s="264" t="s">
        <v>69</v>
      </c>
      <c r="E45" s="264" t="s">
        <v>245</v>
      </c>
      <c r="F45" s="266" t="s">
        <v>159</v>
      </c>
      <c r="G45" s="267">
        <v>7.89</v>
      </c>
      <c r="H45" s="267">
        <f t="shared" si="6"/>
        <v>0.18348837209302324</v>
      </c>
      <c r="I45" s="267">
        <v>7.4990697674418607</v>
      </c>
      <c r="J45" s="267">
        <f t="shared" si="7"/>
        <v>1439.8213953488373</v>
      </c>
      <c r="K45" s="212"/>
      <c r="L45" s="212"/>
      <c r="M45" s="213">
        <f t="shared" si="8"/>
        <v>1439.8213953488373</v>
      </c>
      <c r="N45" s="267">
        <v>-71.25</v>
      </c>
      <c r="O45" s="267"/>
      <c r="P45" s="267"/>
      <c r="Q45" s="267"/>
      <c r="R45" s="267"/>
      <c r="S45" s="267"/>
      <c r="T45" s="267"/>
      <c r="U45" s="267"/>
      <c r="V45" s="267">
        <f t="shared" si="9"/>
        <v>-71.25</v>
      </c>
      <c r="W45" s="267">
        <f t="shared" si="10"/>
        <v>1368.5713953488373</v>
      </c>
      <c r="X45" s="264">
        <v>46</v>
      </c>
      <c r="Y45" s="268" t="s">
        <v>215</v>
      </c>
      <c r="Z45" s="268" t="s">
        <v>166</v>
      </c>
    </row>
    <row r="46" spans="1:26" s="188" customFormat="1" ht="13.5" thickBot="1" x14ac:dyDescent="0.25">
      <c r="A46" s="129">
        <f>SUBTOTAL(9,A14:A45)</f>
        <v>1169</v>
      </c>
      <c r="B46" s="287" t="s">
        <v>26</v>
      </c>
      <c r="C46" s="288"/>
      <c r="D46" s="288"/>
      <c r="E46" s="288"/>
      <c r="F46" s="288"/>
      <c r="G46" s="288"/>
      <c r="H46" s="288"/>
      <c r="I46" s="130">
        <f>J46/A46</f>
        <v>6</v>
      </c>
      <c r="J46" s="130">
        <f>SUBTOTAL(9,J14:J45)</f>
        <v>7014</v>
      </c>
      <c r="K46" s="130">
        <f t="shared" ref="K46:W46" si="11">SUBTOTAL(9,K14:K45)</f>
        <v>0</v>
      </c>
      <c r="L46" s="130">
        <f t="shared" si="11"/>
        <v>0</v>
      </c>
      <c r="M46" s="130">
        <f t="shared" si="11"/>
        <v>7014</v>
      </c>
      <c r="N46" s="130">
        <f t="shared" si="11"/>
        <v>-142.5</v>
      </c>
      <c r="O46" s="130">
        <f t="shared" si="11"/>
        <v>0</v>
      </c>
      <c r="P46" s="130">
        <f t="shared" si="11"/>
        <v>0</v>
      </c>
      <c r="Q46" s="130">
        <f t="shared" si="11"/>
        <v>0</v>
      </c>
      <c r="R46" s="130">
        <f t="shared" si="11"/>
        <v>0</v>
      </c>
      <c r="S46" s="130">
        <f t="shared" si="11"/>
        <v>-107.01</v>
      </c>
      <c r="T46" s="130">
        <f t="shared" si="11"/>
        <v>-75.989999999999995</v>
      </c>
      <c r="U46" s="130">
        <f t="shared" si="11"/>
        <v>0</v>
      </c>
      <c r="V46" s="130">
        <f t="shared" si="11"/>
        <v>-325.5</v>
      </c>
      <c r="W46" s="130">
        <f t="shared" si="11"/>
        <v>6688.5</v>
      </c>
      <c r="X46" s="295"/>
      <c r="Y46" s="296"/>
      <c r="Z46" s="296"/>
    </row>
    <row r="47" spans="1:26" x14ac:dyDescent="0.25">
      <c r="A47" s="262"/>
      <c r="B47" s="262"/>
      <c r="C47" s="262"/>
      <c r="D47" s="262"/>
      <c r="E47" s="262"/>
      <c r="F47" s="262"/>
      <c r="G47" s="103"/>
      <c r="H47" s="262"/>
      <c r="I47" s="262"/>
      <c r="J47" s="262"/>
      <c r="K47" s="262"/>
      <c r="L47" s="262"/>
      <c r="M47" s="103"/>
      <c r="N47" s="262"/>
      <c r="O47" s="262"/>
      <c r="P47" s="262"/>
      <c r="Q47" s="262"/>
      <c r="R47" s="262"/>
      <c r="S47" s="104"/>
      <c r="T47" s="262"/>
      <c r="U47" s="262"/>
      <c r="V47" s="105"/>
      <c r="W47" s="262"/>
      <c r="X47" s="262"/>
    </row>
    <row r="48" spans="1:26" x14ac:dyDescent="0.25">
      <c r="A48" s="149" t="e">
        <f>+AGROBANORO!A45+'J ZAPATA'!A45+'S ESTUPIÑAN'!A45+'P PINEDA'!A43+' A PINEDA'!A43+'O GOMEZ'!A43+'C GOMEZ'!A43+'L DELGADO'!A43+'D DELGADO'!A43+'M BROOS'!A43+'S PINEDA '!A55+'V AYALA'!A55+'A RODRIGUEZ'!A55+'L PEÑARANDA 2'!A55+'L PEÑARANDA'!A55+'D MARICH'!A55+#REF!</f>
        <v>#REF!</v>
      </c>
      <c r="B48" s="262"/>
      <c r="C48" s="262"/>
      <c r="D48" s="262"/>
      <c r="E48" s="262"/>
      <c r="F48" s="262"/>
      <c r="G48" s="103"/>
      <c r="H48" s="262"/>
      <c r="I48" s="262"/>
      <c r="J48" s="106" t="e">
        <f>+#REF!+#REF!+#REF!+#REF!+#REF!+#REF!+#REF!+#REF!+#REF!+#REF!+#REF!+#REF!+#REF!+#REF!+#REF!+#REF!+#REF!+#REF!+#REF!+#REF!+#REF!</f>
        <v>#REF!</v>
      </c>
      <c r="K48" s="106" t="e">
        <f>+#REF!+#REF!+#REF!+#REF!+#REF!+#REF!+#REF!+#REF!+#REF!+#REF!+#REF!+#REF!+#REF!+#REF!+#REF!+#REF!+#REF!+#REF!+#REF!+#REF!+#REF!</f>
        <v>#REF!</v>
      </c>
      <c r="L48" s="106" t="e">
        <f>+#REF!+#REF!+#REF!+#REF!+#REF!+#REF!+#REF!+#REF!+#REF!+#REF!+#REF!+#REF!+#REF!+#REF!+#REF!+#REF!+#REF!+#REF!+#REF!+#REF!+#REF!</f>
        <v>#REF!</v>
      </c>
      <c r="M48" s="106" t="e">
        <f>+#REF!+#REF!+#REF!+#REF!+#REF!+#REF!+#REF!+#REF!+#REF!+#REF!+#REF!+#REF!+#REF!+#REF!+#REF!+#REF!+#REF!+#REF!+#REF!+#REF!+#REF!</f>
        <v>#REF!</v>
      </c>
      <c r="N48" s="106" t="e">
        <f>+#REF!+#REF!+#REF!+#REF!+#REF!+#REF!+#REF!+#REF!+#REF!+#REF!+#REF!+#REF!+#REF!+#REF!+#REF!+#REF!+#REF!+#REF!+#REF!+#REF!+#REF!</f>
        <v>#REF!</v>
      </c>
      <c r="O48" s="106" t="e">
        <f>+#REF!+#REF!+#REF!+#REF!+#REF!+#REF!+#REF!+#REF!+#REF!+#REF!+#REF!+#REF!+#REF!+#REF!+#REF!+#REF!+#REF!+#REF!+#REF!+#REF!+#REF!</f>
        <v>#REF!</v>
      </c>
      <c r="P48" s="106" t="e">
        <f>+#REF!+#REF!+#REF!+#REF!+#REF!+#REF!+#REF!+#REF!+#REF!+#REF!+#REF!+#REF!+#REF!+#REF!+#REF!+#REF!+#REF!+#REF!+#REF!+#REF!+#REF!</f>
        <v>#REF!</v>
      </c>
      <c r="Q48" s="106" t="e">
        <f>+#REF!+#REF!+#REF!+#REF!+#REF!+#REF!+#REF!+#REF!+#REF!+#REF!+#REF!+#REF!+#REF!+#REF!+#REF!+#REF!+#REF!+#REF!+#REF!+#REF!+#REF!</f>
        <v>#REF!</v>
      </c>
      <c r="R48" s="106" t="e">
        <f>+#REF!+#REF!+#REF!+#REF!+#REF!+#REF!+#REF!+#REF!+#REF!+#REF!+#REF!+#REF!+#REF!+#REF!+#REF!+#REF!+#REF!+#REF!+#REF!+#REF!+#REF!</f>
        <v>#REF!</v>
      </c>
      <c r="S48" s="106" t="e">
        <f>+#REF!+#REF!+#REF!+#REF!+#REF!+#REF!+#REF!+#REF!+#REF!+#REF!+#REF!+#REF!+#REF!+#REF!+#REF!+#REF!+#REF!+#REF!+#REF!+#REF!+#REF!</f>
        <v>#REF!</v>
      </c>
      <c r="T48" s="106" t="e">
        <f>+#REF!+#REF!+#REF!+#REF!+#REF!+#REF!+#REF!+#REF!+#REF!+#REF!+#REF!+#REF!+#REF!+#REF!+#REF!+#REF!+#REF!+#REF!+#REF!+#REF!+#REF!</f>
        <v>#REF!</v>
      </c>
      <c r="U48" s="106" t="e">
        <f>+#REF!+#REF!+#REF!+#REF!+#REF!+#REF!+#REF!+#REF!+#REF!+#REF!+#REF!+#REF!+#REF!+#REF!+#REF!+#REF!+#REF!+#REF!+#REF!+#REF!+#REF!</f>
        <v>#REF!</v>
      </c>
      <c r="V48" s="106" t="e">
        <f>+#REF!+#REF!+#REF!+#REF!+#REF!+#REF!+#REF!+#REF!+#REF!+#REF!+#REF!+#REF!+#REF!+#REF!+#REF!+#REF!+#REF!+#REF!+#REF!+#REF!+#REF!</f>
        <v>#REF!</v>
      </c>
      <c r="W48" s="106" t="e">
        <f>+#REF!+#REF!+#REF!+#REF!+#REF!+#REF!+#REF!+#REF!+#REF!+#REF!+#REF!+#REF!+#REF!+#REF!+#REF!+#REF!+#REF!+#REF!+#REF!+#REF!+#REF!</f>
        <v>#REF!</v>
      </c>
      <c r="X48" s="262"/>
    </row>
    <row r="49" spans="1:24" x14ac:dyDescent="0.25">
      <c r="A49" s="149" t="e">
        <f>+A46-A48</f>
        <v>#REF!</v>
      </c>
      <c r="B49" s="262"/>
      <c r="C49" s="262"/>
      <c r="D49" s="262"/>
      <c r="E49" s="262"/>
      <c r="F49" s="262"/>
      <c r="G49" s="103"/>
      <c r="H49" s="262"/>
      <c r="I49" s="262"/>
      <c r="J49" s="106" t="e">
        <f>+J48-J46</f>
        <v>#REF!</v>
      </c>
      <c r="K49" s="106" t="e">
        <f t="shared" ref="K49:W49" si="12">+K48-K46</f>
        <v>#REF!</v>
      </c>
      <c r="L49" s="106" t="e">
        <f t="shared" si="12"/>
        <v>#REF!</v>
      </c>
      <c r="M49" s="106" t="e">
        <f t="shared" si="12"/>
        <v>#REF!</v>
      </c>
      <c r="N49" s="106" t="e">
        <f t="shared" si="12"/>
        <v>#REF!</v>
      </c>
      <c r="O49" s="106" t="e">
        <f t="shared" si="12"/>
        <v>#REF!</v>
      </c>
      <c r="P49" s="106" t="e">
        <f t="shared" si="12"/>
        <v>#REF!</v>
      </c>
      <c r="Q49" s="106" t="e">
        <f t="shared" si="12"/>
        <v>#REF!</v>
      </c>
      <c r="R49" s="106" t="e">
        <f t="shared" si="12"/>
        <v>#REF!</v>
      </c>
      <c r="S49" s="106" t="e">
        <f t="shared" si="12"/>
        <v>#REF!</v>
      </c>
      <c r="T49" s="106" t="e">
        <f t="shared" si="12"/>
        <v>#REF!</v>
      </c>
      <c r="U49" s="106" t="e">
        <f t="shared" si="12"/>
        <v>#REF!</v>
      </c>
      <c r="V49" s="106" t="e">
        <f t="shared" si="12"/>
        <v>#REF!</v>
      </c>
      <c r="W49" s="106" t="e">
        <f t="shared" si="12"/>
        <v>#REF!</v>
      </c>
      <c r="X49" s="262"/>
    </row>
    <row r="50" spans="1:24" x14ac:dyDescent="0.25">
      <c r="A50" s="149"/>
      <c r="B50" s="149"/>
      <c r="C50" s="262"/>
      <c r="D50" s="262"/>
      <c r="E50" s="262"/>
      <c r="F50" s="262"/>
      <c r="G50" s="103"/>
      <c r="H50" s="262"/>
      <c r="I50" s="262"/>
      <c r="J50" s="262"/>
      <c r="K50" s="262"/>
      <c r="L50" s="262"/>
      <c r="M50" s="103"/>
      <c r="N50" s="262"/>
      <c r="O50" s="262"/>
      <c r="P50" s="262"/>
      <c r="Q50" s="262"/>
      <c r="R50" s="262"/>
      <c r="S50" s="104"/>
      <c r="T50" s="262"/>
      <c r="U50" s="262"/>
      <c r="V50" s="105"/>
      <c r="W50" s="262"/>
      <c r="X50" s="262"/>
    </row>
    <row r="51" spans="1:24" x14ac:dyDescent="0.25">
      <c r="A51" s="149"/>
      <c r="B51" s="262"/>
      <c r="C51" s="262"/>
      <c r="D51" s="262"/>
      <c r="E51" s="262"/>
      <c r="F51" s="262"/>
      <c r="G51" s="103"/>
      <c r="H51" s="262"/>
      <c r="I51" s="262"/>
      <c r="J51" s="262"/>
      <c r="K51" s="262"/>
      <c r="L51" s="262"/>
      <c r="M51" s="103"/>
      <c r="N51" s="262"/>
      <c r="O51" s="262"/>
      <c r="P51" s="262"/>
      <c r="Q51" s="262"/>
      <c r="R51" s="262"/>
      <c r="S51" s="104"/>
      <c r="T51" s="262"/>
      <c r="U51" s="262"/>
      <c r="V51" s="105"/>
      <c r="W51" s="262"/>
      <c r="X51" s="262"/>
    </row>
    <row r="52" spans="1:24" x14ac:dyDescent="0.25">
      <c r="A52" s="262"/>
      <c r="B52" s="262"/>
      <c r="C52" s="262"/>
      <c r="D52" s="262"/>
      <c r="E52" s="262"/>
      <c r="F52" s="262"/>
      <c r="G52" s="103"/>
      <c r="H52" s="262"/>
      <c r="I52" s="262"/>
      <c r="J52" s="262"/>
      <c r="K52" s="262"/>
      <c r="L52" s="262"/>
      <c r="M52" s="103"/>
      <c r="N52" s="262"/>
      <c r="O52" s="262"/>
      <c r="P52" s="262"/>
      <c r="Q52" s="262"/>
      <c r="R52" s="262"/>
      <c r="S52" s="104"/>
      <c r="T52" s="262"/>
      <c r="U52" s="262"/>
      <c r="V52" s="105"/>
      <c r="W52" s="262"/>
      <c r="X52" s="262"/>
    </row>
    <row r="53" spans="1:24" x14ac:dyDescent="0.25">
      <c r="A53" s="262"/>
      <c r="B53" s="262"/>
      <c r="C53" s="262"/>
      <c r="D53" s="262"/>
      <c r="E53" s="262"/>
      <c r="F53" s="262"/>
      <c r="G53" s="103"/>
      <c r="H53" s="262"/>
      <c r="I53" s="262"/>
      <c r="J53" s="262"/>
      <c r="K53" s="262"/>
      <c r="L53" s="262"/>
      <c r="M53" s="103"/>
      <c r="N53" s="262"/>
      <c r="O53" s="262"/>
      <c r="P53" s="262"/>
      <c r="Q53" s="262"/>
      <c r="R53" s="262"/>
      <c r="S53" s="104"/>
      <c r="T53" s="262"/>
      <c r="U53" s="262"/>
      <c r="V53" s="105"/>
      <c r="W53" s="262"/>
      <c r="X53" s="262"/>
    </row>
    <row r="54" spans="1:24" x14ac:dyDescent="0.25">
      <c r="A54" s="262"/>
      <c r="B54" s="262"/>
      <c r="C54" s="262"/>
      <c r="D54" s="262"/>
      <c r="E54" s="262"/>
      <c r="F54" s="262"/>
      <c r="G54" s="103"/>
      <c r="H54" s="262"/>
      <c r="I54" s="262"/>
      <c r="J54" s="262"/>
      <c r="K54" s="262"/>
      <c r="L54" s="262"/>
      <c r="M54" s="103"/>
      <c r="N54" s="262"/>
      <c r="O54" s="262"/>
      <c r="P54" s="262"/>
      <c r="Q54" s="262"/>
      <c r="R54" s="262"/>
      <c r="S54" s="104"/>
      <c r="T54" s="262"/>
      <c r="U54" s="262"/>
      <c r="V54" s="105"/>
      <c r="W54" s="262"/>
      <c r="X54" s="262"/>
    </row>
    <row r="55" spans="1:24" x14ac:dyDescent="0.25">
      <c r="A55" s="262"/>
      <c r="B55" s="262"/>
      <c r="C55" s="262"/>
      <c r="D55" s="262"/>
      <c r="E55" s="262"/>
      <c r="F55" s="262"/>
      <c r="G55" s="103"/>
      <c r="H55" s="262"/>
      <c r="I55" s="262"/>
      <c r="J55" s="262"/>
      <c r="K55" s="262"/>
      <c r="L55" s="262"/>
      <c r="M55" s="103"/>
      <c r="N55" s="262"/>
      <c r="O55" s="262"/>
      <c r="P55" s="262"/>
      <c r="Q55" s="262"/>
      <c r="R55" s="262"/>
      <c r="S55" s="104"/>
      <c r="T55" s="262"/>
      <c r="U55" s="262"/>
      <c r="V55" s="105"/>
      <c r="W55" s="262"/>
      <c r="X55" s="262"/>
    </row>
    <row r="56" spans="1:24" x14ac:dyDescent="0.25">
      <c r="A56" s="262"/>
      <c r="B56" s="262"/>
      <c r="C56" s="262"/>
      <c r="D56" s="262"/>
      <c r="E56" s="262"/>
      <c r="F56" s="262"/>
      <c r="G56" s="103"/>
      <c r="H56" s="262"/>
      <c r="I56" s="262"/>
      <c r="J56" s="262"/>
      <c r="K56" s="262"/>
      <c r="L56" s="262"/>
      <c r="M56" s="103"/>
      <c r="N56" s="262"/>
      <c r="O56" s="262"/>
      <c r="P56" s="262"/>
      <c r="Q56" s="262"/>
      <c r="R56" s="262"/>
      <c r="S56" s="104"/>
      <c r="T56" s="262"/>
      <c r="U56" s="262"/>
      <c r="V56" s="105"/>
      <c r="W56" s="262"/>
      <c r="X56" s="262"/>
    </row>
    <row r="57" spans="1:24" x14ac:dyDescent="0.25">
      <c r="A57" s="262"/>
      <c r="B57" s="262"/>
      <c r="C57" s="262"/>
      <c r="D57" s="262"/>
      <c r="E57" s="262"/>
      <c r="F57" s="262"/>
      <c r="G57" s="103"/>
      <c r="H57" s="262"/>
      <c r="I57" s="262"/>
      <c r="J57" s="262"/>
      <c r="K57" s="262"/>
      <c r="L57" s="262"/>
      <c r="M57" s="103"/>
      <c r="N57" s="262"/>
      <c r="O57" s="262"/>
      <c r="P57" s="262"/>
      <c r="Q57" s="262"/>
      <c r="R57" s="262"/>
      <c r="S57" s="104"/>
      <c r="T57" s="262"/>
      <c r="U57" s="262"/>
      <c r="V57" s="105"/>
      <c r="W57" s="262"/>
      <c r="X57" s="262"/>
    </row>
    <row r="58" spans="1:24" x14ac:dyDescent="0.25">
      <c r="A58" s="262"/>
      <c r="B58" s="262"/>
      <c r="C58" s="262"/>
      <c r="D58" s="262"/>
      <c r="E58" s="262"/>
      <c r="F58" s="262"/>
      <c r="G58" s="103"/>
      <c r="H58" s="262"/>
      <c r="I58" s="262"/>
      <c r="J58" s="262"/>
      <c r="K58" s="262"/>
      <c r="L58" s="262"/>
      <c r="M58" s="103"/>
      <c r="N58" s="262"/>
      <c r="O58" s="262"/>
      <c r="P58" s="262"/>
      <c r="Q58" s="262"/>
      <c r="R58" s="262"/>
      <c r="S58" s="104"/>
      <c r="T58" s="262"/>
      <c r="U58" s="262"/>
      <c r="V58" s="105"/>
      <c r="W58" s="262"/>
      <c r="X58" s="262"/>
    </row>
    <row r="59" spans="1:24" x14ac:dyDescent="0.25">
      <c r="A59" s="262"/>
      <c r="B59" s="262"/>
      <c r="C59" s="262"/>
      <c r="D59" s="262"/>
      <c r="E59" s="262"/>
      <c r="F59" s="262"/>
      <c r="G59" s="103"/>
      <c r="H59" s="262"/>
      <c r="I59" s="262"/>
      <c r="J59" s="262"/>
      <c r="K59" s="262"/>
      <c r="L59" s="262"/>
      <c r="M59" s="103"/>
      <c r="N59" s="262"/>
      <c r="O59" s="262"/>
      <c r="P59" s="262"/>
      <c r="Q59" s="262"/>
      <c r="R59" s="262"/>
      <c r="S59" s="104"/>
      <c r="T59" s="262"/>
      <c r="U59" s="262"/>
      <c r="V59" s="105"/>
      <c r="W59" s="262"/>
      <c r="X59" s="262"/>
    </row>
    <row r="60" spans="1:24" x14ac:dyDescent="0.25">
      <c r="A60" s="262"/>
      <c r="B60" s="262"/>
      <c r="C60" s="262"/>
      <c r="D60" s="262"/>
      <c r="E60" s="262"/>
      <c r="F60" s="262"/>
      <c r="G60" s="103"/>
      <c r="H60" s="262"/>
      <c r="I60" s="262"/>
      <c r="J60" s="262"/>
      <c r="K60" s="262"/>
      <c r="L60" s="262"/>
      <c r="M60" s="103"/>
      <c r="N60" s="262"/>
      <c r="O60" s="262"/>
      <c r="P60" s="262"/>
      <c r="Q60" s="262"/>
      <c r="R60" s="262"/>
      <c r="S60" s="104"/>
      <c r="T60" s="262"/>
      <c r="U60" s="262"/>
      <c r="V60" s="105"/>
      <c r="W60" s="262"/>
      <c r="X60" s="262"/>
    </row>
    <row r="61" spans="1:24" x14ac:dyDescent="0.25">
      <c r="A61" s="262"/>
      <c r="B61" s="262"/>
      <c r="C61" s="262"/>
      <c r="D61" s="262"/>
      <c r="E61" s="262"/>
      <c r="F61" s="262"/>
      <c r="G61" s="103"/>
      <c r="H61" s="262"/>
      <c r="I61" s="262"/>
      <c r="J61" s="262"/>
      <c r="K61" s="262"/>
      <c r="L61" s="262"/>
      <c r="M61" s="103"/>
      <c r="N61" s="262"/>
      <c r="O61" s="262"/>
      <c r="P61" s="262"/>
      <c r="Q61" s="262"/>
      <c r="R61" s="262"/>
      <c r="S61" s="104"/>
      <c r="T61" s="262"/>
      <c r="U61" s="262"/>
      <c r="V61" s="105"/>
      <c r="W61" s="262"/>
      <c r="X61" s="262"/>
    </row>
    <row r="62" spans="1:24" x14ac:dyDescent="0.25">
      <c r="A62" s="262"/>
      <c r="B62" s="262"/>
      <c r="C62" s="262"/>
      <c r="D62" s="262"/>
      <c r="E62" s="262"/>
      <c r="F62" s="262"/>
      <c r="G62" s="103"/>
      <c r="H62" s="262"/>
      <c r="I62" s="262"/>
      <c r="J62" s="262"/>
      <c r="K62" s="262"/>
      <c r="L62" s="262"/>
      <c r="M62" s="103"/>
      <c r="N62" s="262"/>
      <c r="O62" s="262"/>
      <c r="P62" s="262"/>
      <c r="Q62" s="262"/>
      <c r="R62" s="262"/>
      <c r="S62" s="104"/>
      <c r="T62" s="262"/>
      <c r="U62" s="262"/>
      <c r="V62" s="105"/>
      <c r="W62" s="262"/>
      <c r="X62" s="262"/>
    </row>
    <row r="63" spans="1:24" x14ac:dyDescent="0.25">
      <c r="A63" s="262"/>
      <c r="B63" s="262"/>
      <c r="C63" s="262"/>
      <c r="D63" s="262"/>
      <c r="E63" s="262"/>
      <c r="F63" s="262"/>
      <c r="G63" s="103"/>
      <c r="H63" s="262"/>
      <c r="I63" s="262"/>
      <c r="J63" s="262"/>
      <c r="K63" s="262"/>
      <c r="L63" s="262"/>
      <c r="M63" s="103"/>
      <c r="N63" s="262"/>
      <c r="O63" s="262"/>
      <c r="P63" s="262"/>
      <c r="Q63" s="262"/>
      <c r="R63" s="262"/>
      <c r="S63" s="104"/>
      <c r="T63" s="262"/>
      <c r="U63" s="262"/>
      <c r="V63" s="105"/>
      <c r="W63" s="262"/>
      <c r="X63" s="262"/>
    </row>
    <row r="64" spans="1:24" x14ac:dyDescent="0.25">
      <c r="A64" s="262"/>
      <c r="B64" s="262"/>
      <c r="C64" s="262"/>
      <c r="D64" s="262"/>
      <c r="E64" s="262"/>
      <c r="F64" s="262"/>
      <c r="G64" s="103"/>
      <c r="H64" s="262"/>
      <c r="I64" s="262"/>
      <c r="J64" s="262"/>
      <c r="K64" s="262"/>
      <c r="L64" s="262"/>
      <c r="M64" s="103"/>
      <c r="N64" s="262"/>
      <c r="O64" s="262"/>
      <c r="P64" s="262"/>
      <c r="Q64" s="262"/>
      <c r="R64" s="262"/>
      <c r="S64" s="104"/>
      <c r="T64" s="262"/>
      <c r="U64" s="262"/>
      <c r="V64" s="105"/>
      <c r="W64" s="262"/>
      <c r="X64" s="262"/>
    </row>
    <row r="65" spans="1:24" x14ac:dyDescent="0.25">
      <c r="A65" s="262"/>
      <c r="B65" s="262"/>
      <c r="C65" s="262"/>
      <c r="D65" s="262"/>
      <c r="E65" s="262"/>
      <c r="F65" s="262"/>
      <c r="G65" s="103"/>
      <c r="H65" s="262"/>
      <c r="I65" s="262"/>
      <c r="J65" s="262"/>
      <c r="K65" s="262"/>
      <c r="L65" s="262"/>
      <c r="M65" s="103"/>
      <c r="N65" s="262"/>
      <c r="O65" s="262"/>
      <c r="P65" s="262"/>
      <c r="Q65" s="262"/>
      <c r="R65" s="262"/>
      <c r="S65" s="104"/>
      <c r="T65" s="262"/>
      <c r="U65" s="262"/>
      <c r="V65" s="105"/>
      <c r="W65" s="262"/>
      <c r="X65" s="262"/>
    </row>
    <row r="66" spans="1:24" x14ac:dyDescent="0.25">
      <c r="A66" s="262"/>
      <c r="B66" s="262"/>
      <c r="C66" s="262"/>
      <c r="D66" s="262"/>
      <c r="E66" s="262"/>
      <c r="F66" s="262"/>
      <c r="G66" s="103"/>
      <c r="H66" s="262"/>
      <c r="I66" s="262"/>
      <c r="J66" s="262"/>
      <c r="K66" s="262"/>
      <c r="L66" s="262"/>
      <c r="M66" s="103"/>
      <c r="N66" s="262"/>
      <c r="O66" s="262"/>
      <c r="P66" s="262"/>
      <c r="Q66" s="262"/>
      <c r="R66" s="262"/>
      <c r="S66" s="104"/>
      <c r="T66" s="262"/>
      <c r="U66" s="262"/>
      <c r="V66" s="105"/>
      <c r="W66" s="262"/>
      <c r="X66" s="262"/>
    </row>
    <row r="67" spans="1:24" x14ac:dyDescent="0.25">
      <c r="A67" s="262"/>
      <c r="B67" s="262"/>
      <c r="C67" s="262"/>
      <c r="D67" s="262"/>
      <c r="E67" s="262"/>
      <c r="F67" s="262"/>
      <c r="G67" s="103"/>
      <c r="H67" s="262"/>
      <c r="I67" s="262"/>
      <c r="J67" s="262"/>
      <c r="K67" s="262"/>
      <c r="L67" s="262"/>
      <c r="M67" s="103"/>
      <c r="N67" s="262"/>
      <c r="O67" s="262"/>
      <c r="P67" s="262"/>
      <c r="Q67" s="262"/>
      <c r="R67" s="262"/>
      <c r="S67" s="104"/>
      <c r="T67" s="262"/>
      <c r="U67" s="262"/>
      <c r="V67" s="105"/>
      <c r="W67" s="262"/>
      <c r="X67" s="262"/>
    </row>
    <row r="68" spans="1:24" x14ac:dyDescent="0.25">
      <c r="A68" s="262"/>
      <c r="B68" s="262"/>
      <c r="C68" s="262"/>
      <c r="D68" s="262"/>
      <c r="E68" s="262"/>
      <c r="F68" s="262"/>
      <c r="G68" s="103"/>
      <c r="H68" s="262"/>
      <c r="I68" s="262"/>
      <c r="J68" s="262"/>
      <c r="K68" s="262"/>
      <c r="L68" s="262"/>
      <c r="M68" s="103"/>
      <c r="N68" s="262"/>
      <c r="O68" s="262"/>
      <c r="P68" s="262"/>
      <c r="Q68" s="262"/>
      <c r="R68" s="262"/>
      <c r="S68" s="104"/>
      <c r="T68" s="262"/>
      <c r="U68" s="262"/>
      <c r="V68" s="105"/>
      <c r="W68" s="262"/>
      <c r="X68" s="262"/>
    </row>
    <row r="69" spans="1:24" x14ac:dyDescent="0.25">
      <c r="A69" s="262"/>
      <c r="B69" s="262"/>
      <c r="C69" s="262"/>
      <c r="D69" s="262"/>
      <c r="E69" s="262"/>
      <c r="F69" s="262"/>
      <c r="G69" s="103"/>
      <c r="H69" s="262"/>
      <c r="I69" s="262"/>
      <c r="J69" s="262"/>
      <c r="K69" s="262"/>
      <c r="L69" s="262"/>
      <c r="M69" s="103"/>
      <c r="N69" s="262"/>
      <c r="O69" s="262"/>
      <c r="P69" s="262"/>
      <c r="Q69" s="262"/>
      <c r="R69" s="262"/>
      <c r="S69" s="104"/>
      <c r="T69" s="262"/>
      <c r="U69" s="262"/>
      <c r="V69" s="105"/>
      <c r="W69" s="262"/>
      <c r="X69" s="262"/>
    </row>
    <row r="70" spans="1:24" x14ac:dyDescent="0.25">
      <c r="A70" s="262"/>
      <c r="B70" s="262"/>
      <c r="C70" s="262"/>
      <c r="D70" s="262"/>
      <c r="E70" s="262"/>
      <c r="F70" s="262"/>
      <c r="G70" s="103"/>
      <c r="H70" s="262"/>
      <c r="I70" s="262"/>
      <c r="J70" s="262"/>
      <c r="K70" s="262"/>
      <c r="L70" s="262"/>
      <c r="M70" s="103"/>
      <c r="N70" s="262"/>
      <c r="O70" s="262"/>
      <c r="P70" s="262"/>
      <c r="Q70" s="262"/>
      <c r="R70" s="262"/>
      <c r="S70" s="104"/>
      <c r="T70" s="262"/>
      <c r="U70" s="262"/>
      <c r="V70" s="105"/>
      <c r="W70" s="262"/>
      <c r="X70" s="262"/>
    </row>
    <row r="71" spans="1:24" x14ac:dyDescent="0.25">
      <c r="A71" s="262"/>
      <c r="B71" s="262"/>
      <c r="C71" s="262"/>
      <c r="D71" s="262"/>
      <c r="E71" s="262"/>
      <c r="F71" s="262"/>
      <c r="G71" s="103"/>
      <c r="H71" s="262"/>
      <c r="I71" s="262"/>
      <c r="J71" s="262"/>
      <c r="K71" s="262"/>
      <c r="L71" s="262"/>
      <c r="M71" s="103"/>
      <c r="N71" s="262"/>
      <c r="O71" s="262"/>
      <c r="P71" s="262"/>
      <c r="Q71" s="262"/>
      <c r="R71" s="262"/>
      <c r="S71" s="104"/>
      <c r="T71" s="262"/>
      <c r="U71" s="262"/>
      <c r="V71" s="105"/>
      <c r="W71" s="262"/>
      <c r="X71" s="262"/>
    </row>
    <row r="72" spans="1:24" x14ac:dyDescent="0.25">
      <c r="A72" s="262"/>
      <c r="B72" s="262"/>
      <c r="C72" s="262"/>
      <c r="D72" s="262"/>
      <c r="E72" s="262"/>
      <c r="F72" s="262"/>
      <c r="G72" s="103"/>
      <c r="H72" s="262"/>
      <c r="I72" s="262"/>
      <c r="J72" s="262"/>
      <c r="K72" s="262"/>
      <c r="L72" s="262"/>
      <c r="M72" s="103"/>
      <c r="N72" s="262"/>
      <c r="O72" s="262"/>
      <c r="P72" s="262"/>
      <c r="Q72" s="262"/>
      <c r="R72" s="262"/>
      <c r="S72" s="104"/>
      <c r="T72" s="262"/>
      <c r="U72" s="262"/>
      <c r="V72" s="105"/>
      <c r="W72" s="262"/>
      <c r="X72" s="262"/>
    </row>
    <row r="73" spans="1:24" x14ac:dyDescent="0.25">
      <c r="A73" s="262"/>
      <c r="B73" s="262"/>
      <c r="C73" s="262"/>
      <c r="D73" s="262"/>
      <c r="E73" s="262"/>
      <c r="F73" s="262"/>
      <c r="G73" s="103"/>
      <c r="H73" s="262"/>
      <c r="I73" s="262"/>
      <c r="J73" s="262"/>
      <c r="K73" s="262"/>
      <c r="L73" s="262"/>
      <c r="M73" s="103"/>
      <c r="N73" s="262"/>
      <c r="O73" s="262"/>
      <c r="P73" s="262"/>
      <c r="Q73" s="262"/>
      <c r="R73" s="262"/>
      <c r="S73" s="104"/>
      <c r="T73" s="262"/>
      <c r="U73" s="262"/>
      <c r="V73" s="105"/>
      <c r="W73" s="262"/>
      <c r="X73" s="262"/>
    </row>
    <row r="74" spans="1:24" x14ac:dyDescent="0.25">
      <c r="A74" s="262"/>
      <c r="B74" s="262"/>
      <c r="C74" s="262"/>
      <c r="D74" s="262"/>
      <c r="E74" s="262"/>
      <c r="F74" s="262"/>
      <c r="G74" s="103"/>
      <c r="H74" s="262"/>
      <c r="I74" s="262"/>
      <c r="J74" s="262"/>
      <c r="K74" s="262"/>
      <c r="L74" s="262"/>
      <c r="M74" s="103"/>
      <c r="N74" s="262"/>
      <c r="O74" s="262"/>
      <c r="P74" s="262"/>
      <c r="Q74" s="262"/>
      <c r="R74" s="262"/>
      <c r="S74" s="104"/>
      <c r="T74" s="262"/>
      <c r="U74" s="262"/>
      <c r="V74" s="105"/>
      <c r="W74" s="262"/>
      <c r="X74" s="262"/>
    </row>
  </sheetData>
  <autoFilter ref="A13:Z45" xr:uid="{12F670FA-9D0C-4EF6-ACB7-81E95B6D1D56}">
    <filterColumn colId="0">
      <filters>
        <filter val="154"/>
        <filter val="1015"/>
      </filters>
    </filterColumn>
    <filterColumn colId="3">
      <colorFilter dxfId="5" cellColor="0"/>
    </filterColumn>
  </autoFilter>
  <mergeCells count="7">
    <mergeCell ref="X46:Z46"/>
    <mergeCell ref="B5:D5"/>
    <mergeCell ref="B6:D6"/>
    <mergeCell ref="B7:D7"/>
    <mergeCell ref="K12:L12"/>
    <mergeCell ref="N12:O12"/>
    <mergeCell ref="B46:H46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DE287-0E92-4CBC-B045-FB36974257F8}">
  <sheetPr filterMode="1">
    <pageSetUpPr fitToPage="1"/>
  </sheetPr>
  <dimension ref="A1:Z73"/>
  <sheetViews>
    <sheetView showGridLines="0" topLeftCell="A4" zoomScale="92" zoomScaleNormal="92" workbookViewId="0">
      <selection activeCell="B45" sqref="B45:H45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1" width="10.28515625" customWidth="1"/>
    <col min="22" max="22" width="12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216</v>
      </c>
      <c r="G2" s="212">
        <v>6.08</v>
      </c>
      <c r="H2" s="212">
        <v>0.14139534883720931</v>
      </c>
      <c r="I2" s="212">
        <v>6.5041860465116281</v>
      </c>
      <c r="J2" s="217">
        <v>44552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217</v>
      </c>
      <c r="G3" s="231">
        <v>5.94</v>
      </c>
      <c r="H3" s="231">
        <v>0.13813953488372094</v>
      </c>
      <c r="I3" s="231">
        <v>6.3544186046511628</v>
      </c>
      <c r="J3" s="232">
        <v>44552</v>
      </c>
      <c r="K3" s="233"/>
      <c r="L3" s="234"/>
      <c r="M3" s="235"/>
      <c r="N3" s="236">
        <v>46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63"/>
      <c r="C8" s="263"/>
      <c r="D8" s="263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63"/>
      <c r="C9" s="263"/>
      <c r="D9" s="263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63"/>
      <c r="C10" s="263"/>
      <c r="D10" s="263"/>
    </row>
    <row r="11" spans="1:26" ht="15.75" thickBot="1" x14ac:dyDescent="0.3">
      <c r="A11" s="69"/>
      <c r="B11" s="263"/>
      <c r="C11" s="263"/>
      <c r="D11" s="263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customHeight="1" x14ac:dyDescent="0.2">
      <c r="A14" s="216">
        <v>587</v>
      </c>
      <c r="B14" s="216" t="s">
        <v>203</v>
      </c>
      <c r="C14" s="217">
        <v>44553</v>
      </c>
      <c r="D14" s="216" t="s">
        <v>238</v>
      </c>
      <c r="E14" s="216" t="s">
        <v>72</v>
      </c>
      <c r="F14" s="218" t="s">
        <v>159</v>
      </c>
      <c r="G14" s="212">
        <v>6.25</v>
      </c>
      <c r="H14" s="212">
        <f t="shared" ref="H14:H44" si="0">G14/$H$12</f>
        <v>0.14534883720930233</v>
      </c>
      <c r="I14" s="212">
        <f>+H14*X14</f>
        <v>6.25</v>
      </c>
      <c r="J14" s="212">
        <f t="shared" ref="J14:J44" si="1">+I14*A14</f>
        <v>3668.75</v>
      </c>
      <c r="K14" s="212"/>
      <c r="L14" s="212"/>
      <c r="M14" s="213">
        <f t="shared" ref="M14:M44" si="2">SUM(J14:L14)</f>
        <v>3668.75</v>
      </c>
      <c r="N14" s="212">
        <v>-71.25</v>
      </c>
      <c r="O14" s="212"/>
      <c r="P14" s="212"/>
      <c r="Q14" s="212"/>
      <c r="R14" s="212"/>
      <c r="S14" s="212">
        <v>-69.53</v>
      </c>
      <c r="T14" s="212"/>
      <c r="U14" s="212"/>
      <c r="V14" s="212">
        <f t="shared" ref="V14:V44" si="3">SUM(N14:U14)</f>
        <v>-140.78</v>
      </c>
      <c r="W14" s="212">
        <f t="shared" ref="W14:W44" si="4">+M14+V14-K14-L14</f>
        <v>3527.97</v>
      </c>
      <c r="X14" s="216">
        <v>43</v>
      </c>
      <c r="Y14" s="219" t="s">
        <v>215</v>
      </c>
      <c r="Z14" s="219" t="s">
        <v>246</v>
      </c>
    </row>
    <row r="15" spans="1:26" s="254" customFormat="1" ht="11.25" customHeight="1" x14ac:dyDescent="0.2">
      <c r="A15" s="216">
        <v>327</v>
      </c>
      <c r="B15" s="216" t="s">
        <v>203</v>
      </c>
      <c r="C15" s="217">
        <v>44554</v>
      </c>
      <c r="D15" s="216" t="s">
        <v>238</v>
      </c>
      <c r="E15" s="216" t="s">
        <v>72</v>
      </c>
      <c r="F15" s="218" t="s">
        <v>159</v>
      </c>
      <c r="G15" s="212">
        <v>6.25</v>
      </c>
      <c r="H15" s="212">
        <f t="shared" si="0"/>
        <v>0.14534883720930233</v>
      </c>
      <c r="I15" s="212">
        <f>+H15*X15</f>
        <v>6.25</v>
      </c>
      <c r="J15" s="212">
        <f t="shared" si="1"/>
        <v>2043.75</v>
      </c>
      <c r="K15" s="212"/>
      <c r="L15" s="212"/>
      <c r="M15" s="213">
        <f t="shared" si="2"/>
        <v>2043.75</v>
      </c>
      <c r="N15" s="212">
        <v>-71.25</v>
      </c>
      <c r="O15" s="212"/>
      <c r="P15" s="212"/>
      <c r="Q15" s="212"/>
      <c r="R15" s="212"/>
      <c r="S15" s="212"/>
      <c r="T15" s="212"/>
      <c r="U15" s="212"/>
      <c r="V15" s="212">
        <f t="shared" si="3"/>
        <v>-71.25</v>
      </c>
      <c r="W15" s="212">
        <f t="shared" si="4"/>
        <v>1972.5</v>
      </c>
      <c r="X15" s="216">
        <v>43</v>
      </c>
      <c r="Y15" s="219" t="s">
        <v>215</v>
      </c>
      <c r="Z15" s="219" t="s">
        <v>246</v>
      </c>
    </row>
    <row r="16" spans="1:26" s="254" customFormat="1" ht="11.25" customHeight="1" x14ac:dyDescent="0.2">
      <c r="A16" s="216">
        <v>250</v>
      </c>
      <c r="B16" s="216" t="s">
        <v>235</v>
      </c>
      <c r="C16" s="217">
        <v>44554</v>
      </c>
      <c r="D16" s="216" t="s">
        <v>238</v>
      </c>
      <c r="E16" s="216" t="s">
        <v>72</v>
      </c>
      <c r="F16" s="218" t="s">
        <v>159</v>
      </c>
      <c r="G16" s="212">
        <v>6</v>
      </c>
      <c r="H16" s="212">
        <f t="shared" si="0"/>
        <v>0.13953488372093023</v>
      </c>
      <c r="I16" s="212">
        <f>+H16*X16</f>
        <v>6</v>
      </c>
      <c r="J16" s="212">
        <f t="shared" si="1"/>
        <v>1500</v>
      </c>
      <c r="K16" s="212"/>
      <c r="L16" s="212"/>
      <c r="M16" s="213">
        <f t="shared" si="2"/>
        <v>1500</v>
      </c>
      <c r="N16" s="212">
        <v>-71.25</v>
      </c>
      <c r="O16" s="212"/>
      <c r="P16" s="212"/>
      <c r="Q16" s="212"/>
      <c r="R16" s="212"/>
      <c r="S16" s="212"/>
      <c r="T16" s="212"/>
      <c r="U16" s="212"/>
      <c r="V16" s="212">
        <f t="shared" si="3"/>
        <v>-71.25</v>
      </c>
      <c r="W16" s="212">
        <f t="shared" si="4"/>
        <v>1428.75</v>
      </c>
      <c r="X16" s="216">
        <v>43</v>
      </c>
      <c r="Y16" s="219" t="s">
        <v>215</v>
      </c>
      <c r="Z16" s="219" t="s">
        <v>246</v>
      </c>
    </row>
    <row r="17" spans="1:26" s="220" customFormat="1" ht="11.25" customHeight="1" x14ac:dyDescent="0.2">
      <c r="A17" s="216">
        <v>2016</v>
      </c>
      <c r="B17" s="216" t="s">
        <v>203</v>
      </c>
      <c r="C17" s="217">
        <v>44554</v>
      </c>
      <c r="D17" s="216" t="s">
        <v>238</v>
      </c>
      <c r="E17" s="216" t="s">
        <v>245</v>
      </c>
      <c r="F17" s="218" t="s">
        <v>159</v>
      </c>
      <c r="G17" s="212">
        <v>6.36</v>
      </c>
      <c r="H17" s="212">
        <f t="shared" si="0"/>
        <v>0.14790697674418604</v>
      </c>
      <c r="I17" s="212">
        <f>+H17*X17</f>
        <v>6.8037209302325579</v>
      </c>
      <c r="J17" s="212">
        <f t="shared" si="1"/>
        <v>13716.301395348837</v>
      </c>
      <c r="K17" s="212"/>
      <c r="L17" s="212"/>
      <c r="M17" s="213">
        <f t="shared" si="2"/>
        <v>13716.301395348837</v>
      </c>
      <c r="N17" s="212">
        <v>-71.25</v>
      </c>
      <c r="O17" s="212"/>
      <c r="P17" s="212"/>
      <c r="Q17" s="212"/>
      <c r="R17" s="212"/>
      <c r="S17" s="212"/>
      <c r="T17" s="212"/>
      <c r="U17" s="212"/>
      <c r="V17" s="212">
        <f t="shared" si="3"/>
        <v>-71.25</v>
      </c>
      <c r="W17" s="212">
        <f t="shared" si="4"/>
        <v>13645.051395348837</v>
      </c>
      <c r="X17" s="216">
        <v>46</v>
      </c>
      <c r="Y17" s="219" t="s">
        <v>215</v>
      </c>
      <c r="Z17" s="219" t="s">
        <v>247</v>
      </c>
    </row>
    <row r="18" spans="1:26" s="220" customFormat="1" ht="11.25" hidden="1" customHeight="1" x14ac:dyDescent="0.2">
      <c r="A18" s="216">
        <v>600</v>
      </c>
      <c r="B18" s="216" t="s">
        <v>224</v>
      </c>
      <c r="C18" s="217">
        <v>44555</v>
      </c>
      <c r="D18" s="216" t="s">
        <v>69</v>
      </c>
      <c r="E18" s="216" t="s">
        <v>72</v>
      </c>
      <c r="F18" s="218" t="s">
        <v>159</v>
      </c>
      <c r="G18" s="212">
        <v>7.5</v>
      </c>
      <c r="H18" s="212">
        <f t="shared" si="0"/>
        <v>0.1744186046511628</v>
      </c>
      <c r="I18" s="212">
        <f>+H18*X18</f>
        <v>7.5</v>
      </c>
      <c r="J18" s="212">
        <f t="shared" si="1"/>
        <v>4500</v>
      </c>
      <c r="K18" s="212"/>
      <c r="L18" s="212"/>
      <c r="M18" s="213">
        <f t="shared" si="2"/>
        <v>4500</v>
      </c>
      <c r="N18" s="212">
        <v>-71.25</v>
      </c>
      <c r="O18" s="212"/>
      <c r="P18" s="212"/>
      <c r="Q18" s="212"/>
      <c r="R18" s="212"/>
      <c r="S18" s="212">
        <v>-27.7</v>
      </c>
      <c r="T18" s="212">
        <f>-J18*1%</f>
        <v>-45</v>
      </c>
      <c r="U18" s="216"/>
      <c r="V18" s="212">
        <f t="shared" si="3"/>
        <v>-143.94999999999999</v>
      </c>
      <c r="W18" s="212">
        <f t="shared" si="4"/>
        <v>4356.05</v>
      </c>
      <c r="X18" s="216">
        <v>43</v>
      </c>
      <c r="Y18" s="219" t="s">
        <v>215</v>
      </c>
      <c r="Z18" s="219" t="s">
        <v>223</v>
      </c>
    </row>
    <row r="19" spans="1:26" s="220" customFormat="1" ht="11.25" hidden="1" customHeight="1" x14ac:dyDescent="0.2">
      <c r="A19" s="216">
        <v>144</v>
      </c>
      <c r="B19" s="216" t="s">
        <v>248</v>
      </c>
      <c r="C19" s="217">
        <v>44553</v>
      </c>
      <c r="D19" s="216" t="s">
        <v>69</v>
      </c>
      <c r="E19" s="216" t="s">
        <v>70</v>
      </c>
      <c r="F19" s="218" t="s">
        <v>159</v>
      </c>
      <c r="G19" s="212">
        <v>6.89</v>
      </c>
      <c r="H19" s="212">
        <f t="shared" si="0"/>
        <v>0.16023255813953488</v>
      </c>
      <c r="I19" s="212">
        <v>6.5041860465116281</v>
      </c>
      <c r="J19" s="212">
        <f t="shared" si="1"/>
        <v>936.60279069767444</v>
      </c>
      <c r="K19" s="212"/>
      <c r="L19" s="212"/>
      <c r="M19" s="213">
        <f t="shared" si="2"/>
        <v>936.60279069767444</v>
      </c>
      <c r="N19" s="212">
        <v>-71.25</v>
      </c>
      <c r="O19" s="212"/>
      <c r="P19" s="212"/>
      <c r="Q19" s="212"/>
      <c r="R19" s="212"/>
      <c r="S19" s="212">
        <v>-480.99</v>
      </c>
      <c r="T19" s="212">
        <v>-21</v>
      </c>
      <c r="U19" s="212"/>
      <c r="V19" s="212">
        <f t="shared" si="3"/>
        <v>-573.24</v>
      </c>
      <c r="W19" s="212">
        <f t="shared" si="4"/>
        <v>363.36279069767443</v>
      </c>
      <c r="X19" s="216">
        <v>46</v>
      </c>
      <c r="Y19" s="219" t="s">
        <v>215</v>
      </c>
      <c r="Z19" s="219" t="s">
        <v>166</v>
      </c>
    </row>
    <row r="20" spans="1:26" s="220" customFormat="1" ht="11.25" hidden="1" customHeight="1" x14ac:dyDescent="0.2">
      <c r="A20" s="216">
        <v>192</v>
      </c>
      <c r="B20" s="216" t="s">
        <v>51</v>
      </c>
      <c r="C20" s="217">
        <v>44554</v>
      </c>
      <c r="D20" s="216" t="s">
        <v>69</v>
      </c>
      <c r="E20" s="216" t="s">
        <v>245</v>
      </c>
      <c r="F20" s="218" t="s">
        <v>159</v>
      </c>
      <c r="G20" s="212">
        <v>7.89</v>
      </c>
      <c r="H20" s="212">
        <f t="shared" si="0"/>
        <v>0.18348837209302324</v>
      </c>
      <c r="I20" s="212">
        <v>7.4990697674418607</v>
      </c>
      <c r="J20" s="212">
        <f t="shared" si="1"/>
        <v>1439.8213953488373</v>
      </c>
      <c r="K20" s="212"/>
      <c r="L20" s="212"/>
      <c r="M20" s="213">
        <f t="shared" si="2"/>
        <v>1439.8213953488373</v>
      </c>
      <c r="N20" s="212">
        <v>-71.25</v>
      </c>
      <c r="O20" s="212"/>
      <c r="P20" s="212"/>
      <c r="Q20" s="212"/>
      <c r="R20" s="212"/>
      <c r="S20" s="212"/>
      <c r="T20" s="212"/>
      <c r="U20" s="212"/>
      <c r="V20" s="212">
        <f t="shared" si="3"/>
        <v>-71.25</v>
      </c>
      <c r="W20" s="212">
        <f t="shared" si="4"/>
        <v>1368.5713953488373</v>
      </c>
      <c r="X20" s="216">
        <v>46</v>
      </c>
      <c r="Y20" s="219" t="s">
        <v>215</v>
      </c>
      <c r="Z20" s="219" t="s">
        <v>166</v>
      </c>
    </row>
    <row r="21" spans="1:26" s="220" customFormat="1" ht="11.25" hidden="1" customHeight="1" x14ac:dyDescent="0.2">
      <c r="A21" s="248">
        <v>672</v>
      </c>
      <c r="B21" s="248" t="s">
        <v>216</v>
      </c>
      <c r="C21" s="249">
        <v>44552</v>
      </c>
      <c r="D21" s="248" t="s">
        <v>216</v>
      </c>
      <c r="E21" s="248" t="s">
        <v>70</v>
      </c>
      <c r="F21" s="250" t="s">
        <v>159</v>
      </c>
      <c r="G21" s="251">
        <v>6.08</v>
      </c>
      <c r="H21" s="251">
        <f t="shared" si="0"/>
        <v>0.14139534883720931</v>
      </c>
      <c r="I21" s="251">
        <f t="shared" ref="I21:I44" si="5">+H21*X21</f>
        <v>6.5041860465116281</v>
      </c>
      <c r="J21" s="251">
        <f t="shared" si="1"/>
        <v>4370.8130232558142</v>
      </c>
      <c r="K21" s="251"/>
      <c r="L21" s="251"/>
      <c r="M21" s="252">
        <f t="shared" si="2"/>
        <v>4370.8130232558142</v>
      </c>
      <c r="N21" s="251">
        <v>-71.25</v>
      </c>
      <c r="O21" s="251"/>
      <c r="P21" s="251"/>
      <c r="Q21" s="251"/>
      <c r="R21" s="251"/>
      <c r="S21" s="251">
        <v>5.83</v>
      </c>
      <c r="T21" s="251">
        <v>-42.84</v>
      </c>
      <c r="U21" s="251"/>
      <c r="V21" s="251">
        <f t="shared" si="3"/>
        <v>-108.26</v>
      </c>
      <c r="W21" s="251">
        <f t="shared" si="4"/>
        <v>4262.553023255814</v>
      </c>
      <c r="X21" s="248">
        <v>46</v>
      </c>
      <c r="Y21" s="253" t="s">
        <v>215</v>
      </c>
      <c r="Z21" s="253" t="s">
        <v>213</v>
      </c>
    </row>
    <row r="22" spans="1:26" s="220" customFormat="1" ht="11.25" hidden="1" customHeight="1" x14ac:dyDescent="0.2">
      <c r="A22" s="216">
        <v>0</v>
      </c>
      <c r="B22" s="216" t="s">
        <v>229</v>
      </c>
      <c r="C22" s="217">
        <v>44552</v>
      </c>
      <c r="D22" s="216" t="s">
        <v>237</v>
      </c>
      <c r="E22" s="216" t="s">
        <v>72</v>
      </c>
      <c r="F22" s="218" t="s">
        <v>159</v>
      </c>
      <c r="G22" s="212">
        <v>0</v>
      </c>
      <c r="H22" s="212">
        <f t="shared" si="0"/>
        <v>0</v>
      </c>
      <c r="I22" s="212">
        <f t="shared" si="5"/>
        <v>0</v>
      </c>
      <c r="J22" s="212">
        <f t="shared" si="1"/>
        <v>0</v>
      </c>
      <c r="K22" s="212"/>
      <c r="L22" s="212"/>
      <c r="M22" s="213">
        <f t="shared" si="2"/>
        <v>0</v>
      </c>
      <c r="N22" s="212"/>
      <c r="O22" s="212"/>
      <c r="P22" s="212"/>
      <c r="Q22" s="212"/>
      <c r="R22" s="212"/>
      <c r="S22" s="212"/>
      <c r="T22" s="212"/>
      <c r="U22" s="212"/>
      <c r="V22" s="212">
        <f t="shared" si="3"/>
        <v>0</v>
      </c>
      <c r="W22" s="212">
        <f t="shared" si="4"/>
        <v>0</v>
      </c>
      <c r="X22" s="216">
        <v>43</v>
      </c>
      <c r="Y22" s="219" t="s">
        <v>215</v>
      </c>
      <c r="Z22" s="219" t="s">
        <v>246</v>
      </c>
    </row>
    <row r="23" spans="1:26" s="220" customFormat="1" ht="11.25" hidden="1" customHeight="1" x14ac:dyDescent="0.2">
      <c r="A23" s="216">
        <v>281</v>
      </c>
      <c r="B23" s="216" t="s">
        <v>199</v>
      </c>
      <c r="C23" s="217">
        <v>44554</v>
      </c>
      <c r="D23" s="216" t="s">
        <v>243</v>
      </c>
      <c r="E23" s="216" t="s">
        <v>245</v>
      </c>
      <c r="F23" s="218" t="s">
        <v>159</v>
      </c>
      <c r="G23" s="212">
        <v>5.89</v>
      </c>
      <c r="H23" s="212">
        <f t="shared" si="0"/>
        <v>0.1369767441860465</v>
      </c>
      <c r="I23" s="212">
        <f t="shared" si="5"/>
        <v>6.3009302325581391</v>
      </c>
      <c r="J23" s="212">
        <f t="shared" si="1"/>
        <v>1770.5613953488371</v>
      </c>
      <c r="K23" s="212"/>
      <c r="L23" s="212"/>
      <c r="M23" s="213">
        <f t="shared" si="2"/>
        <v>1770.5613953488371</v>
      </c>
      <c r="N23" s="212">
        <v>-32.619999999999997</v>
      </c>
      <c r="O23" s="212"/>
      <c r="P23" s="212"/>
      <c r="Q23" s="212"/>
      <c r="R23" s="212"/>
      <c r="S23" s="212">
        <v>-34.28</v>
      </c>
      <c r="T23" s="212">
        <v>-17.559999999999999</v>
      </c>
      <c r="U23" s="212"/>
      <c r="V23" s="212">
        <f t="shared" si="3"/>
        <v>-84.460000000000008</v>
      </c>
      <c r="W23" s="212">
        <f t="shared" si="4"/>
        <v>1686.1013953488371</v>
      </c>
      <c r="X23" s="216">
        <v>46</v>
      </c>
      <c r="Y23" s="219" t="s">
        <v>215</v>
      </c>
      <c r="Z23" s="219" t="s">
        <v>166</v>
      </c>
    </row>
    <row r="24" spans="1:26" s="220" customFormat="1" ht="11.25" hidden="1" customHeight="1" x14ac:dyDescent="0.2">
      <c r="A24" s="216">
        <v>96</v>
      </c>
      <c r="B24" s="216" t="s">
        <v>219</v>
      </c>
      <c r="C24" s="217">
        <v>44555</v>
      </c>
      <c r="D24" s="216" t="s">
        <v>219</v>
      </c>
      <c r="E24" s="216" t="s">
        <v>72</v>
      </c>
      <c r="F24" s="218" t="s">
        <v>159</v>
      </c>
      <c r="G24" s="212">
        <v>7.48</v>
      </c>
      <c r="H24" s="212">
        <f t="shared" si="0"/>
        <v>0.17395348837209304</v>
      </c>
      <c r="I24" s="212">
        <f t="shared" si="5"/>
        <v>8.0018604651162804</v>
      </c>
      <c r="J24" s="212">
        <f t="shared" si="1"/>
        <v>768.17860465116291</v>
      </c>
      <c r="K24" s="212"/>
      <c r="L24" s="212"/>
      <c r="M24" s="213">
        <f t="shared" si="2"/>
        <v>768.17860465116291</v>
      </c>
      <c r="N24" s="212">
        <v>-71.25</v>
      </c>
      <c r="O24" s="212"/>
      <c r="P24" s="212"/>
      <c r="Q24" s="212"/>
      <c r="R24" s="212"/>
      <c r="S24" s="212">
        <v>-30.16</v>
      </c>
      <c r="T24" s="212">
        <f>-J24*1%</f>
        <v>-7.681786046511629</v>
      </c>
      <c r="U24" s="212"/>
      <c r="V24" s="212">
        <f t="shared" si="3"/>
        <v>-109.09178604651163</v>
      </c>
      <c r="W24" s="212">
        <f t="shared" si="4"/>
        <v>659.08681860465128</v>
      </c>
      <c r="X24" s="216">
        <v>46</v>
      </c>
      <c r="Y24" s="219" t="s">
        <v>215</v>
      </c>
      <c r="Z24" s="219" t="s">
        <v>220</v>
      </c>
    </row>
    <row r="25" spans="1:26" s="220" customFormat="1" ht="11.25" hidden="1" customHeight="1" x14ac:dyDescent="0.2">
      <c r="A25" s="216">
        <v>144</v>
      </c>
      <c r="B25" s="216" t="s">
        <v>219</v>
      </c>
      <c r="C25" s="217">
        <v>44555</v>
      </c>
      <c r="D25" s="216" t="s">
        <v>219</v>
      </c>
      <c r="E25" s="216" t="s">
        <v>70</v>
      </c>
      <c r="F25" s="218" t="s">
        <v>159</v>
      </c>
      <c r="G25" s="212">
        <v>7.48</v>
      </c>
      <c r="H25" s="212">
        <f t="shared" si="0"/>
        <v>0.17395348837209304</v>
      </c>
      <c r="I25" s="212">
        <f t="shared" si="5"/>
        <v>8.0018604651162804</v>
      </c>
      <c r="J25" s="212">
        <f t="shared" si="1"/>
        <v>1152.2679069767444</v>
      </c>
      <c r="K25" s="212"/>
      <c r="L25" s="212"/>
      <c r="M25" s="213">
        <f t="shared" si="2"/>
        <v>1152.2679069767444</v>
      </c>
      <c r="N25" s="212"/>
      <c r="O25" s="212"/>
      <c r="P25" s="212"/>
      <c r="Q25" s="212"/>
      <c r="R25" s="212"/>
      <c r="S25" s="212"/>
      <c r="T25" s="212">
        <f>-J25*1%</f>
        <v>-11.522679069767443</v>
      </c>
      <c r="U25" s="212"/>
      <c r="V25" s="212">
        <f t="shared" si="3"/>
        <v>-11.522679069767443</v>
      </c>
      <c r="W25" s="212">
        <f t="shared" si="4"/>
        <v>1140.7452279069769</v>
      </c>
      <c r="X25" s="216">
        <v>46</v>
      </c>
      <c r="Y25" s="219" t="s">
        <v>215</v>
      </c>
      <c r="Z25" s="219" t="s">
        <v>221</v>
      </c>
    </row>
    <row r="26" spans="1:26" s="220" customFormat="1" ht="11.25" hidden="1" customHeight="1" x14ac:dyDescent="0.2">
      <c r="A26" s="216">
        <v>672</v>
      </c>
      <c r="B26" s="216" t="s">
        <v>219</v>
      </c>
      <c r="C26" s="217">
        <v>44555</v>
      </c>
      <c r="D26" s="216" t="s">
        <v>219</v>
      </c>
      <c r="E26" s="216" t="s">
        <v>70</v>
      </c>
      <c r="F26" s="218" t="s">
        <v>159</v>
      </c>
      <c r="G26" s="212">
        <v>7.48</v>
      </c>
      <c r="H26" s="212">
        <f t="shared" si="0"/>
        <v>0.17395348837209304</v>
      </c>
      <c r="I26" s="212">
        <f t="shared" si="5"/>
        <v>8.0018604651162804</v>
      </c>
      <c r="J26" s="212">
        <f t="shared" si="1"/>
        <v>5377.2502325581409</v>
      </c>
      <c r="K26" s="212"/>
      <c r="L26" s="212"/>
      <c r="M26" s="213">
        <f t="shared" si="2"/>
        <v>5377.2502325581409</v>
      </c>
      <c r="N26" s="212"/>
      <c r="O26" s="212"/>
      <c r="P26" s="212"/>
      <c r="Q26" s="212"/>
      <c r="R26" s="212"/>
      <c r="S26" s="212"/>
      <c r="T26" s="212">
        <f>-J26*1%</f>
        <v>-53.772502325581407</v>
      </c>
      <c r="U26" s="212"/>
      <c r="V26" s="212">
        <f t="shared" si="3"/>
        <v>-53.772502325581407</v>
      </c>
      <c r="W26" s="212">
        <f t="shared" si="4"/>
        <v>5323.4777302325592</v>
      </c>
      <c r="X26" s="216">
        <v>46</v>
      </c>
      <c r="Y26" s="219" t="s">
        <v>215</v>
      </c>
      <c r="Z26" s="219" t="s">
        <v>222</v>
      </c>
    </row>
    <row r="27" spans="1:26" s="220" customFormat="1" ht="11.25" hidden="1" customHeight="1" x14ac:dyDescent="0.2">
      <c r="A27" s="216">
        <v>240</v>
      </c>
      <c r="B27" s="218" t="s">
        <v>236</v>
      </c>
      <c r="C27" s="217">
        <v>44554</v>
      </c>
      <c r="D27" s="218" t="s">
        <v>242</v>
      </c>
      <c r="E27" s="216" t="s">
        <v>245</v>
      </c>
      <c r="F27" s="218" t="s">
        <v>159</v>
      </c>
      <c r="G27" s="212">
        <v>5.89</v>
      </c>
      <c r="H27" s="212">
        <f t="shared" si="0"/>
        <v>0.1369767441860465</v>
      </c>
      <c r="I27" s="212">
        <f t="shared" si="5"/>
        <v>6.3009302325581391</v>
      </c>
      <c r="J27" s="212">
        <f t="shared" si="1"/>
        <v>1512.2232558139533</v>
      </c>
      <c r="K27" s="212"/>
      <c r="L27" s="212"/>
      <c r="M27" s="213">
        <f t="shared" si="2"/>
        <v>1512.2232558139533</v>
      </c>
      <c r="N27" s="212">
        <v>-71.25</v>
      </c>
      <c r="O27" s="212"/>
      <c r="P27" s="212"/>
      <c r="Q27" s="212"/>
      <c r="R27" s="212">
        <v>0</v>
      </c>
      <c r="S27" s="212">
        <v>-130.03</v>
      </c>
      <c r="T27" s="212">
        <v>-15</v>
      </c>
      <c r="U27" s="212"/>
      <c r="V27" s="212">
        <f t="shared" si="3"/>
        <v>-216.28</v>
      </c>
      <c r="W27" s="212">
        <f t="shared" si="4"/>
        <v>1295.9432558139533</v>
      </c>
      <c r="X27" s="216">
        <v>46</v>
      </c>
      <c r="Y27" s="219" t="s">
        <v>215</v>
      </c>
      <c r="Z27" s="219" t="s">
        <v>247</v>
      </c>
    </row>
    <row r="28" spans="1:26" s="220" customFormat="1" ht="11.25" hidden="1" customHeight="1" x14ac:dyDescent="0.2">
      <c r="A28" s="216">
        <v>720</v>
      </c>
      <c r="B28" s="216" t="s">
        <v>48</v>
      </c>
      <c r="C28" s="217">
        <v>44553</v>
      </c>
      <c r="D28" s="216" t="s">
        <v>240</v>
      </c>
      <c r="E28" s="216" t="s">
        <v>70</v>
      </c>
      <c r="F28" s="218" t="s">
        <v>159</v>
      </c>
      <c r="G28" s="212">
        <v>6.08</v>
      </c>
      <c r="H28" s="212">
        <f t="shared" si="0"/>
        <v>0.14139534883720931</v>
      </c>
      <c r="I28" s="212">
        <f t="shared" si="5"/>
        <v>6.5041860465116281</v>
      </c>
      <c r="J28" s="212">
        <f t="shared" si="1"/>
        <v>4683.013953488372</v>
      </c>
      <c r="K28" s="212"/>
      <c r="L28" s="212"/>
      <c r="M28" s="213">
        <f t="shared" si="2"/>
        <v>4683.013953488372</v>
      </c>
      <c r="N28" s="212">
        <v>-71.25</v>
      </c>
      <c r="O28" s="212"/>
      <c r="P28" s="212"/>
      <c r="Q28" s="212"/>
      <c r="R28" s="212"/>
      <c r="S28" s="212">
        <v>-28.61</v>
      </c>
      <c r="T28" s="212">
        <v>-45</v>
      </c>
      <c r="U28" s="212"/>
      <c r="V28" s="212">
        <f t="shared" si="3"/>
        <v>-144.86000000000001</v>
      </c>
      <c r="W28" s="212">
        <f t="shared" si="4"/>
        <v>4538.1539534883723</v>
      </c>
      <c r="X28" s="216">
        <v>46</v>
      </c>
      <c r="Y28" s="219" t="s">
        <v>215</v>
      </c>
      <c r="Z28" s="219" t="s">
        <v>166</v>
      </c>
    </row>
    <row r="29" spans="1:26" s="220" customFormat="1" ht="11.25" hidden="1" customHeight="1" x14ac:dyDescent="0.2">
      <c r="A29" s="216">
        <v>60</v>
      </c>
      <c r="B29" s="216" t="s">
        <v>231</v>
      </c>
      <c r="C29" s="217">
        <v>44553</v>
      </c>
      <c r="D29" s="216" t="s">
        <v>62</v>
      </c>
      <c r="E29" s="216" t="s">
        <v>72</v>
      </c>
      <c r="F29" s="218" t="s">
        <v>159</v>
      </c>
      <c r="G29" s="212">
        <v>6</v>
      </c>
      <c r="H29" s="212">
        <f t="shared" si="0"/>
        <v>0.13953488372093023</v>
      </c>
      <c r="I29" s="212">
        <f t="shared" si="5"/>
        <v>6</v>
      </c>
      <c r="J29" s="212">
        <f t="shared" si="1"/>
        <v>360</v>
      </c>
      <c r="K29" s="212"/>
      <c r="L29" s="212"/>
      <c r="M29" s="213">
        <f t="shared" si="2"/>
        <v>360</v>
      </c>
      <c r="N29" s="212">
        <v>-71.25</v>
      </c>
      <c r="O29" s="212"/>
      <c r="P29" s="212"/>
      <c r="Q29" s="212"/>
      <c r="R29" s="212"/>
      <c r="S29" s="212">
        <v>-50.03</v>
      </c>
      <c r="T29" s="212">
        <v>-50.56</v>
      </c>
      <c r="U29" s="212"/>
      <c r="V29" s="212">
        <f t="shared" si="3"/>
        <v>-171.84</v>
      </c>
      <c r="W29" s="212">
        <f t="shared" si="4"/>
        <v>188.16</v>
      </c>
      <c r="X29" s="216">
        <v>43</v>
      </c>
      <c r="Y29" s="219" t="s">
        <v>215</v>
      </c>
      <c r="Z29" s="219" t="s">
        <v>246</v>
      </c>
    </row>
    <row r="30" spans="1:26" s="220" customFormat="1" ht="11.25" hidden="1" customHeight="1" x14ac:dyDescent="0.2">
      <c r="A30" s="216">
        <v>250</v>
      </c>
      <c r="B30" s="216" t="s">
        <v>232</v>
      </c>
      <c r="C30" s="217">
        <v>44553</v>
      </c>
      <c r="D30" s="216" t="s">
        <v>62</v>
      </c>
      <c r="E30" s="216" t="s">
        <v>72</v>
      </c>
      <c r="F30" s="218" t="s">
        <v>159</v>
      </c>
      <c r="G30" s="212">
        <v>6</v>
      </c>
      <c r="H30" s="212">
        <f t="shared" si="0"/>
        <v>0.13953488372093023</v>
      </c>
      <c r="I30" s="212">
        <f t="shared" si="5"/>
        <v>6</v>
      </c>
      <c r="J30" s="212">
        <f t="shared" si="1"/>
        <v>1500</v>
      </c>
      <c r="K30" s="212"/>
      <c r="L30" s="212"/>
      <c r="M30" s="213">
        <f t="shared" si="2"/>
        <v>1500</v>
      </c>
      <c r="N30" s="212">
        <v>-71.25</v>
      </c>
      <c r="O30" s="212"/>
      <c r="P30" s="212"/>
      <c r="Q30" s="212"/>
      <c r="R30" s="212"/>
      <c r="S30" s="212"/>
      <c r="T30" s="212"/>
      <c r="U30" s="212"/>
      <c r="V30" s="212">
        <f t="shared" si="3"/>
        <v>-71.25</v>
      </c>
      <c r="W30" s="212">
        <f t="shared" si="4"/>
        <v>1428.75</v>
      </c>
      <c r="X30" s="216">
        <v>43</v>
      </c>
      <c r="Y30" s="219" t="s">
        <v>215</v>
      </c>
      <c r="Z30" s="219" t="s">
        <v>246</v>
      </c>
    </row>
    <row r="31" spans="1:26" s="220" customFormat="1" ht="11.25" hidden="1" customHeight="1" x14ac:dyDescent="0.2">
      <c r="A31" s="216">
        <v>499</v>
      </c>
      <c r="B31" s="216" t="s">
        <v>233</v>
      </c>
      <c r="C31" s="217">
        <v>44553</v>
      </c>
      <c r="D31" s="216" t="s">
        <v>62</v>
      </c>
      <c r="E31" s="216" t="s">
        <v>72</v>
      </c>
      <c r="F31" s="218" t="s">
        <v>159</v>
      </c>
      <c r="G31" s="212">
        <v>6</v>
      </c>
      <c r="H31" s="212">
        <f t="shared" si="0"/>
        <v>0.13953488372093023</v>
      </c>
      <c r="I31" s="212">
        <f t="shared" si="5"/>
        <v>6</v>
      </c>
      <c r="J31" s="212">
        <f t="shared" si="1"/>
        <v>2994</v>
      </c>
      <c r="K31" s="212"/>
      <c r="L31" s="212"/>
      <c r="M31" s="213">
        <f t="shared" si="2"/>
        <v>2994</v>
      </c>
      <c r="N31" s="212">
        <v>-71.25</v>
      </c>
      <c r="O31" s="212"/>
      <c r="P31" s="212"/>
      <c r="Q31" s="212"/>
      <c r="R31" s="212"/>
      <c r="S31" s="212"/>
      <c r="T31" s="212"/>
      <c r="U31" s="212"/>
      <c r="V31" s="212">
        <f t="shared" si="3"/>
        <v>-71.25</v>
      </c>
      <c r="W31" s="212">
        <f t="shared" si="4"/>
        <v>2922.75</v>
      </c>
      <c r="X31" s="216">
        <v>43</v>
      </c>
      <c r="Y31" s="219" t="s">
        <v>215</v>
      </c>
      <c r="Z31" s="219" t="s">
        <v>246</v>
      </c>
    </row>
    <row r="32" spans="1:26" s="220" customFormat="1" ht="11.25" hidden="1" customHeight="1" x14ac:dyDescent="0.2">
      <c r="A32" s="248">
        <v>864</v>
      </c>
      <c r="B32" s="248" t="s">
        <v>176</v>
      </c>
      <c r="C32" s="249">
        <v>44551</v>
      </c>
      <c r="D32" s="248" t="s">
        <v>176</v>
      </c>
      <c r="E32" s="248" t="s">
        <v>72</v>
      </c>
      <c r="F32" s="250" t="s">
        <v>159</v>
      </c>
      <c r="G32" s="251">
        <v>6</v>
      </c>
      <c r="H32" s="251">
        <f t="shared" si="0"/>
        <v>0.13953488372093023</v>
      </c>
      <c r="I32" s="251">
        <f t="shared" si="5"/>
        <v>6.4186046511627906</v>
      </c>
      <c r="J32" s="251">
        <f t="shared" si="1"/>
        <v>5545.6744186046508</v>
      </c>
      <c r="K32" s="251"/>
      <c r="L32" s="251"/>
      <c r="M32" s="252">
        <f t="shared" si="2"/>
        <v>5545.6744186046508</v>
      </c>
      <c r="N32" s="251">
        <v>-71.25</v>
      </c>
      <c r="O32" s="251"/>
      <c r="P32" s="251"/>
      <c r="Q32" s="251"/>
      <c r="R32" s="251"/>
      <c r="S32" s="251">
        <v>25.81</v>
      </c>
      <c r="T32" s="251">
        <f>-(864*6.25)*1%</f>
        <v>-54</v>
      </c>
      <c r="U32" s="251">
        <v>-5100</v>
      </c>
      <c r="V32" s="251">
        <f t="shared" si="3"/>
        <v>-5199.4399999999996</v>
      </c>
      <c r="W32" s="251">
        <f t="shared" si="4"/>
        <v>346.23441860465118</v>
      </c>
      <c r="X32" s="248">
        <v>46</v>
      </c>
      <c r="Y32" s="253" t="s">
        <v>215</v>
      </c>
      <c r="Z32" s="253" t="s">
        <v>218</v>
      </c>
    </row>
    <row r="33" spans="1:26" s="220" customFormat="1" ht="11.25" hidden="1" customHeight="1" x14ac:dyDescent="0.2">
      <c r="A33" s="216">
        <v>720</v>
      </c>
      <c r="B33" s="216" t="s">
        <v>176</v>
      </c>
      <c r="C33" s="217">
        <v>44555</v>
      </c>
      <c r="D33" s="216" t="s">
        <v>176</v>
      </c>
      <c r="E33" s="216" t="s">
        <v>70</v>
      </c>
      <c r="F33" s="218" t="s">
        <v>159</v>
      </c>
      <c r="G33" s="212">
        <v>7.48</v>
      </c>
      <c r="H33" s="212">
        <f t="shared" si="0"/>
        <v>0.17395348837209304</v>
      </c>
      <c r="I33" s="212">
        <f t="shared" si="5"/>
        <v>8.0018604651162804</v>
      </c>
      <c r="J33" s="212">
        <f t="shared" si="1"/>
        <v>5761.3395348837221</v>
      </c>
      <c r="K33" s="212"/>
      <c r="L33" s="212"/>
      <c r="M33" s="213">
        <f t="shared" si="2"/>
        <v>5761.3395348837221</v>
      </c>
      <c r="N33" s="212">
        <v>-71.25</v>
      </c>
      <c r="O33" s="212"/>
      <c r="P33" s="212"/>
      <c r="Q33" s="212"/>
      <c r="R33" s="212"/>
      <c r="S33" s="212">
        <v>-61.22</v>
      </c>
      <c r="T33" s="212">
        <f>-J33*1%</f>
        <v>-57.613395348837223</v>
      </c>
      <c r="U33" s="212">
        <v>-2000</v>
      </c>
      <c r="V33" s="212">
        <f t="shared" si="3"/>
        <v>-2190.0833953488373</v>
      </c>
      <c r="W33" s="212">
        <f t="shared" si="4"/>
        <v>3571.2561395348848</v>
      </c>
      <c r="X33" s="216">
        <v>46</v>
      </c>
      <c r="Y33" s="219" t="s">
        <v>215</v>
      </c>
      <c r="Z33" s="219" t="s">
        <v>222</v>
      </c>
    </row>
    <row r="34" spans="1:26" s="220" customFormat="1" ht="11.25" hidden="1" customHeight="1" x14ac:dyDescent="0.2">
      <c r="A34" s="216">
        <v>148</v>
      </c>
      <c r="B34" s="216" t="s">
        <v>176</v>
      </c>
      <c r="C34" s="217">
        <v>44555</v>
      </c>
      <c r="D34" s="216" t="s">
        <v>176</v>
      </c>
      <c r="E34" s="216" t="s">
        <v>72</v>
      </c>
      <c r="F34" s="218" t="s">
        <v>159</v>
      </c>
      <c r="G34" s="212">
        <v>7.7</v>
      </c>
      <c r="H34" s="212">
        <f t="shared" si="0"/>
        <v>0.17906976744186046</v>
      </c>
      <c r="I34" s="212">
        <f t="shared" si="5"/>
        <v>7.6999999999999993</v>
      </c>
      <c r="J34" s="212">
        <f t="shared" si="1"/>
        <v>1139.5999999999999</v>
      </c>
      <c r="K34" s="212"/>
      <c r="L34" s="212"/>
      <c r="M34" s="213">
        <f t="shared" si="2"/>
        <v>1139.5999999999999</v>
      </c>
      <c r="N34" s="212"/>
      <c r="O34" s="212"/>
      <c r="P34" s="212"/>
      <c r="Q34" s="212"/>
      <c r="R34" s="212"/>
      <c r="S34" s="212"/>
      <c r="T34" s="212">
        <f>-J34*1%</f>
        <v>-11.395999999999999</v>
      </c>
      <c r="U34" s="212"/>
      <c r="V34" s="212">
        <f t="shared" si="3"/>
        <v>-11.395999999999999</v>
      </c>
      <c r="W34" s="212">
        <f t="shared" si="4"/>
        <v>1128.204</v>
      </c>
      <c r="X34" s="216">
        <v>43</v>
      </c>
      <c r="Y34" s="219" t="s">
        <v>215</v>
      </c>
      <c r="Z34" s="219" t="s">
        <v>223</v>
      </c>
    </row>
    <row r="35" spans="1:26" s="220" customFormat="1" ht="11.25" hidden="1" customHeight="1" x14ac:dyDescent="0.2">
      <c r="A35" s="216">
        <v>864</v>
      </c>
      <c r="B35" s="216" t="s">
        <v>107</v>
      </c>
      <c r="C35" s="217">
        <v>44553</v>
      </c>
      <c r="D35" s="216" t="s">
        <v>107</v>
      </c>
      <c r="E35" s="216" t="s">
        <v>70</v>
      </c>
      <c r="F35" s="218" t="s">
        <v>159</v>
      </c>
      <c r="G35" s="212">
        <v>6.26</v>
      </c>
      <c r="H35" s="212">
        <f t="shared" si="0"/>
        <v>0.14558139534883721</v>
      </c>
      <c r="I35" s="212">
        <f t="shared" si="5"/>
        <v>6.6967441860465113</v>
      </c>
      <c r="J35" s="212">
        <f t="shared" si="1"/>
        <v>5785.986976744186</v>
      </c>
      <c r="K35" s="212"/>
      <c r="L35" s="212"/>
      <c r="M35" s="213">
        <f t="shared" si="2"/>
        <v>5785.986976744186</v>
      </c>
      <c r="N35" s="212">
        <v>-71.25</v>
      </c>
      <c r="O35" s="212"/>
      <c r="P35" s="212"/>
      <c r="Q35" s="212"/>
      <c r="R35" s="212"/>
      <c r="S35" s="212">
        <v>-45.06</v>
      </c>
      <c r="T35" s="212">
        <v>-54</v>
      </c>
      <c r="U35" s="212"/>
      <c r="V35" s="212">
        <f t="shared" si="3"/>
        <v>-170.31</v>
      </c>
      <c r="W35" s="212">
        <f t="shared" si="4"/>
        <v>5615.6769767441856</v>
      </c>
      <c r="X35" s="216">
        <v>46</v>
      </c>
      <c r="Y35" s="219" t="s">
        <v>215</v>
      </c>
      <c r="Z35" s="219" t="s">
        <v>166</v>
      </c>
    </row>
    <row r="36" spans="1:26" s="220" customFormat="1" ht="11.25" hidden="1" customHeight="1" x14ac:dyDescent="0.2">
      <c r="A36" s="216">
        <v>199</v>
      </c>
      <c r="B36" s="216" t="s">
        <v>200</v>
      </c>
      <c r="C36" s="217">
        <v>44554</v>
      </c>
      <c r="D36" s="216" t="s">
        <v>244</v>
      </c>
      <c r="E36" s="216" t="s">
        <v>245</v>
      </c>
      <c r="F36" s="218" t="s">
        <v>159</v>
      </c>
      <c r="G36" s="212">
        <v>5.89</v>
      </c>
      <c r="H36" s="212">
        <f t="shared" si="0"/>
        <v>0.1369767441860465</v>
      </c>
      <c r="I36" s="212">
        <f t="shared" si="5"/>
        <v>6.3009302325581391</v>
      </c>
      <c r="J36" s="212">
        <f t="shared" si="1"/>
        <v>1253.8851162790697</v>
      </c>
      <c r="K36" s="212"/>
      <c r="L36" s="212"/>
      <c r="M36" s="213">
        <f t="shared" si="2"/>
        <v>1253.8851162790697</v>
      </c>
      <c r="N36" s="212">
        <v>-35.630000000000003</v>
      </c>
      <c r="O36" s="212"/>
      <c r="P36" s="212"/>
      <c r="Q36" s="212"/>
      <c r="R36" s="212"/>
      <c r="S36" s="212">
        <v>-17.68</v>
      </c>
      <c r="T36" s="212">
        <v>-12.44</v>
      </c>
      <c r="U36" s="212"/>
      <c r="V36" s="212">
        <f t="shared" si="3"/>
        <v>-65.75</v>
      </c>
      <c r="W36" s="212">
        <f t="shared" si="4"/>
        <v>1188.1351162790697</v>
      </c>
      <c r="X36" s="216">
        <v>46</v>
      </c>
      <c r="Y36" s="219" t="s">
        <v>215</v>
      </c>
      <c r="Z36" s="219" t="s">
        <v>166</v>
      </c>
    </row>
    <row r="37" spans="1:26" s="220" customFormat="1" ht="11.25" hidden="1" customHeight="1" x14ac:dyDescent="0.2">
      <c r="A37" s="216">
        <v>214</v>
      </c>
      <c r="B37" s="218" t="s">
        <v>54</v>
      </c>
      <c r="C37" s="217">
        <v>44554</v>
      </c>
      <c r="D37" s="218" t="s">
        <v>54</v>
      </c>
      <c r="E37" s="216" t="s">
        <v>72</v>
      </c>
      <c r="F37" s="218" t="s">
        <v>159</v>
      </c>
      <c r="G37" s="212">
        <v>6</v>
      </c>
      <c r="H37" s="212">
        <f t="shared" si="0"/>
        <v>0.13953488372093023</v>
      </c>
      <c r="I37" s="212">
        <f t="shared" si="5"/>
        <v>6</v>
      </c>
      <c r="J37" s="212">
        <f t="shared" si="1"/>
        <v>1284</v>
      </c>
      <c r="K37" s="212"/>
      <c r="L37" s="212"/>
      <c r="M37" s="213">
        <f t="shared" si="2"/>
        <v>1284</v>
      </c>
      <c r="N37" s="212">
        <v>-71.25</v>
      </c>
      <c r="O37" s="212"/>
      <c r="P37" s="212"/>
      <c r="Q37" s="212"/>
      <c r="R37" s="212"/>
      <c r="S37" s="212">
        <v>-188.67</v>
      </c>
      <c r="T37" s="212">
        <v>-13.64</v>
      </c>
      <c r="U37" s="212"/>
      <c r="V37" s="212">
        <f t="shared" si="3"/>
        <v>-273.55999999999995</v>
      </c>
      <c r="W37" s="212">
        <f t="shared" si="4"/>
        <v>1010.44</v>
      </c>
      <c r="X37" s="216">
        <v>43</v>
      </c>
      <c r="Y37" s="219" t="s">
        <v>215</v>
      </c>
      <c r="Z37" s="219" t="s">
        <v>246</v>
      </c>
    </row>
    <row r="38" spans="1:26" s="220" customFormat="1" ht="11.25" hidden="1" customHeight="1" x14ac:dyDescent="0.2">
      <c r="A38" s="216">
        <v>1015</v>
      </c>
      <c r="B38" s="218" t="s">
        <v>230</v>
      </c>
      <c r="C38" s="217">
        <v>44553</v>
      </c>
      <c r="D38" s="218" t="s">
        <v>239</v>
      </c>
      <c r="E38" s="216" t="s">
        <v>72</v>
      </c>
      <c r="F38" s="218" t="s">
        <v>159</v>
      </c>
      <c r="G38" s="212">
        <v>6</v>
      </c>
      <c r="H38" s="212">
        <f t="shared" si="0"/>
        <v>0.13953488372093023</v>
      </c>
      <c r="I38" s="212">
        <f t="shared" si="5"/>
        <v>6</v>
      </c>
      <c r="J38" s="212">
        <f t="shared" si="1"/>
        <v>6090</v>
      </c>
      <c r="K38" s="212"/>
      <c r="L38" s="212"/>
      <c r="M38" s="213">
        <f t="shared" si="2"/>
        <v>6090</v>
      </c>
      <c r="N38" s="212">
        <v>-71.25</v>
      </c>
      <c r="O38" s="212"/>
      <c r="P38" s="212"/>
      <c r="Q38" s="212"/>
      <c r="R38" s="212"/>
      <c r="S38" s="212">
        <v>-107.01</v>
      </c>
      <c r="T38" s="212">
        <v>-75.989999999999995</v>
      </c>
      <c r="U38" s="212"/>
      <c r="V38" s="212">
        <f t="shared" si="3"/>
        <v>-254.25</v>
      </c>
      <c r="W38" s="212">
        <f t="shared" si="4"/>
        <v>5835.75</v>
      </c>
      <c r="X38" s="216">
        <v>43</v>
      </c>
      <c r="Y38" s="219" t="s">
        <v>215</v>
      </c>
      <c r="Z38" s="219" t="s">
        <v>246</v>
      </c>
    </row>
    <row r="39" spans="1:26" s="220" customFormat="1" ht="11.25" hidden="1" customHeight="1" x14ac:dyDescent="0.2">
      <c r="A39" s="216">
        <v>154</v>
      </c>
      <c r="B39" s="216" t="s">
        <v>230</v>
      </c>
      <c r="C39" s="217">
        <v>44553</v>
      </c>
      <c r="D39" s="216" t="s">
        <v>239</v>
      </c>
      <c r="E39" s="216" t="s">
        <v>72</v>
      </c>
      <c r="F39" s="218" t="s">
        <v>159</v>
      </c>
      <c r="G39" s="212">
        <v>6</v>
      </c>
      <c r="H39" s="212">
        <f t="shared" si="0"/>
        <v>0.13953488372093023</v>
      </c>
      <c r="I39" s="212">
        <f t="shared" si="5"/>
        <v>6</v>
      </c>
      <c r="J39" s="212">
        <f t="shared" si="1"/>
        <v>924</v>
      </c>
      <c r="K39" s="212"/>
      <c r="L39" s="212"/>
      <c r="M39" s="213">
        <f t="shared" si="2"/>
        <v>924</v>
      </c>
      <c r="N39" s="212">
        <v>-71.25</v>
      </c>
      <c r="O39" s="212"/>
      <c r="P39" s="212"/>
      <c r="Q39" s="212"/>
      <c r="R39" s="212"/>
      <c r="S39" s="212"/>
      <c r="T39" s="212"/>
      <c r="U39" s="212"/>
      <c r="V39" s="212">
        <f t="shared" si="3"/>
        <v>-71.25</v>
      </c>
      <c r="W39" s="212">
        <f t="shared" si="4"/>
        <v>852.75</v>
      </c>
      <c r="X39" s="216">
        <v>43</v>
      </c>
      <c r="Y39" s="219" t="s">
        <v>215</v>
      </c>
      <c r="Z39" s="219" t="s">
        <v>246</v>
      </c>
    </row>
    <row r="40" spans="1:26" s="220" customFormat="1" ht="11.25" hidden="1" customHeight="1" x14ac:dyDescent="0.2">
      <c r="A40" s="216">
        <v>0</v>
      </c>
      <c r="B40" s="216" t="s">
        <v>234</v>
      </c>
      <c r="C40" s="217">
        <v>44554</v>
      </c>
      <c r="D40" s="216" t="s">
        <v>241</v>
      </c>
      <c r="E40" s="216" t="s">
        <v>72</v>
      </c>
      <c r="F40" s="218" t="s">
        <v>159</v>
      </c>
      <c r="G40" s="212">
        <v>6</v>
      </c>
      <c r="H40" s="212">
        <f t="shared" si="0"/>
        <v>0.13953488372093023</v>
      </c>
      <c r="I40" s="212">
        <f t="shared" si="5"/>
        <v>6</v>
      </c>
      <c r="J40" s="212">
        <f t="shared" si="1"/>
        <v>0</v>
      </c>
      <c r="K40" s="212"/>
      <c r="L40" s="212"/>
      <c r="M40" s="213">
        <f t="shared" si="2"/>
        <v>0</v>
      </c>
      <c r="N40" s="212"/>
      <c r="O40" s="212"/>
      <c r="P40" s="212"/>
      <c r="Q40" s="212"/>
      <c r="R40" s="212"/>
      <c r="S40" s="212"/>
      <c r="T40" s="212"/>
      <c r="U40" s="212"/>
      <c r="V40" s="212">
        <f t="shared" si="3"/>
        <v>0</v>
      </c>
      <c r="W40" s="212">
        <f t="shared" si="4"/>
        <v>0</v>
      </c>
      <c r="X40" s="216">
        <v>43</v>
      </c>
      <c r="Y40" s="219" t="s">
        <v>215</v>
      </c>
      <c r="Z40" s="219" t="s">
        <v>246</v>
      </c>
    </row>
    <row r="41" spans="1:26" s="220" customFormat="1" ht="11.25" hidden="1" customHeight="1" x14ac:dyDescent="0.2">
      <c r="A41" s="216">
        <v>700</v>
      </c>
      <c r="B41" s="216" t="s">
        <v>197</v>
      </c>
      <c r="C41" s="217">
        <v>44552</v>
      </c>
      <c r="D41" s="216" t="s">
        <v>197</v>
      </c>
      <c r="E41" s="216" t="s">
        <v>72</v>
      </c>
      <c r="F41" s="218" t="s">
        <v>159</v>
      </c>
      <c r="G41" s="212">
        <v>5.7</v>
      </c>
      <c r="H41" s="212">
        <f t="shared" si="0"/>
        <v>0.13255813953488371</v>
      </c>
      <c r="I41" s="212">
        <f t="shared" si="5"/>
        <v>5.6999999999999993</v>
      </c>
      <c r="J41" s="212">
        <f t="shared" si="1"/>
        <v>3989.9999999999995</v>
      </c>
      <c r="K41" s="212"/>
      <c r="L41" s="212"/>
      <c r="M41" s="213">
        <f t="shared" si="2"/>
        <v>3989.9999999999995</v>
      </c>
      <c r="N41" s="212">
        <v>-71.25</v>
      </c>
      <c r="O41" s="212"/>
      <c r="P41" s="212"/>
      <c r="Q41" s="212"/>
      <c r="R41" s="212"/>
      <c r="S41" s="212">
        <v>-44.17</v>
      </c>
      <c r="T41" s="212">
        <v>-43.75</v>
      </c>
      <c r="U41" s="212"/>
      <c r="V41" s="212">
        <f t="shared" si="3"/>
        <v>-159.17000000000002</v>
      </c>
      <c r="W41" s="212">
        <f t="shared" si="4"/>
        <v>3830.8299999999995</v>
      </c>
      <c r="X41" s="216">
        <v>43</v>
      </c>
      <c r="Y41" s="219" t="s">
        <v>215</v>
      </c>
      <c r="Z41" s="219" t="s">
        <v>246</v>
      </c>
    </row>
    <row r="42" spans="1:26" s="220" customFormat="1" ht="11.25" hidden="1" customHeight="1" x14ac:dyDescent="0.2">
      <c r="A42" s="248">
        <v>460</v>
      </c>
      <c r="B42" s="248" t="s">
        <v>217</v>
      </c>
      <c r="C42" s="249">
        <v>44552</v>
      </c>
      <c r="D42" s="248" t="s">
        <v>217</v>
      </c>
      <c r="E42" s="248" t="s">
        <v>72</v>
      </c>
      <c r="F42" s="250" t="s">
        <v>159</v>
      </c>
      <c r="G42" s="251">
        <v>5.94</v>
      </c>
      <c r="H42" s="251">
        <f t="shared" si="0"/>
        <v>0.13813953488372094</v>
      </c>
      <c r="I42" s="251">
        <f t="shared" si="5"/>
        <v>6.3544186046511628</v>
      </c>
      <c r="J42" s="251">
        <f t="shared" si="1"/>
        <v>2923.032558139535</v>
      </c>
      <c r="K42" s="251"/>
      <c r="L42" s="251"/>
      <c r="M42" s="252">
        <f t="shared" si="2"/>
        <v>2923.032558139535</v>
      </c>
      <c r="N42" s="251"/>
      <c r="O42" s="251"/>
      <c r="P42" s="251"/>
      <c r="Q42" s="251"/>
      <c r="R42" s="251"/>
      <c r="S42" s="251">
        <v>-342.1</v>
      </c>
      <c r="T42" s="251">
        <f>-J42*1%</f>
        <v>-29.230325581395352</v>
      </c>
      <c r="U42" s="251"/>
      <c r="V42" s="251">
        <f t="shared" si="3"/>
        <v>-371.33032558139536</v>
      </c>
      <c r="W42" s="251">
        <f t="shared" si="4"/>
        <v>2551.7022325581397</v>
      </c>
      <c r="X42" s="248">
        <v>46</v>
      </c>
      <c r="Y42" s="253" t="s">
        <v>215</v>
      </c>
      <c r="Z42" s="253" t="s">
        <v>213</v>
      </c>
    </row>
    <row r="43" spans="1:26" s="220" customFormat="1" ht="11.25" hidden="1" customHeight="1" x14ac:dyDescent="0.2">
      <c r="A43" s="216">
        <v>192</v>
      </c>
      <c r="B43" s="216" t="s">
        <v>217</v>
      </c>
      <c r="C43" s="217">
        <v>44553</v>
      </c>
      <c r="D43" s="216" t="s">
        <v>217</v>
      </c>
      <c r="E43" s="216" t="s">
        <v>228</v>
      </c>
      <c r="F43" s="218" t="s">
        <v>159</v>
      </c>
      <c r="G43" s="212">
        <v>5.94</v>
      </c>
      <c r="H43" s="212">
        <f t="shared" si="0"/>
        <v>0.13813953488372094</v>
      </c>
      <c r="I43" s="212">
        <f t="shared" si="5"/>
        <v>6.3544186046511628</v>
      </c>
      <c r="J43" s="212">
        <f t="shared" si="1"/>
        <v>1220.0483720930233</v>
      </c>
      <c r="K43" s="212"/>
      <c r="L43" s="212"/>
      <c r="M43" s="213">
        <f t="shared" si="2"/>
        <v>1220.0483720930233</v>
      </c>
      <c r="N43" s="212">
        <v>-71.25</v>
      </c>
      <c r="O43" s="212"/>
      <c r="P43" s="212"/>
      <c r="Q43" s="212"/>
      <c r="R43" s="212"/>
      <c r="S43" s="212">
        <v>68.64</v>
      </c>
      <c r="T43" s="212">
        <f>-J43*1%</f>
        <v>-12.200483720930233</v>
      </c>
      <c r="U43" s="212"/>
      <c r="V43" s="212">
        <f t="shared" si="3"/>
        <v>-14.810483720930232</v>
      </c>
      <c r="W43" s="212">
        <f t="shared" si="4"/>
        <v>1205.237888372093</v>
      </c>
      <c r="X43" s="216">
        <v>46</v>
      </c>
      <c r="Y43" s="219" t="s">
        <v>215</v>
      </c>
      <c r="Z43" s="219" t="s">
        <v>222</v>
      </c>
    </row>
    <row r="44" spans="1:26" s="220" customFormat="1" ht="11.25" hidden="1" customHeight="1" x14ac:dyDescent="0.2">
      <c r="A44" s="216">
        <v>300</v>
      </c>
      <c r="B44" s="216" t="s">
        <v>226</v>
      </c>
      <c r="C44" s="217">
        <v>44555</v>
      </c>
      <c r="D44" s="216" t="s">
        <v>227</v>
      </c>
      <c r="E44" s="216" t="s">
        <v>72</v>
      </c>
      <c r="F44" s="218" t="s">
        <v>159</v>
      </c>
      <c r="G44" s="212">
        <v>7.2</v>
      </c>
      <c r="H44" s="212">
        <f t="shared" si="0"/>
        <v>0.16744186046511628</v>
      </c>
      <c r="I44" s="212">
        <f t="shared" si="5"/>
        <v>7.2</v>
      </c>
      <c r="J44" s="212">
        <f t="shared" si="1"/>
        <v>2160</v>
      </c>
      <c r="K44" s="212"/>
      <c r="L44" s="212"/>
      <c r="M44" s="213">
        <f t="shared" si="2"/>
        <v>2160</v>
      </c>
      <c r="N44" s="212">
        <v>-71.25</v>
      </c>
      <c r="O44" s="212"/>
      <c r="P44" s="212"/>
      <c r="Q44" s="212"/>
      <c r="R44" s="212"/>
      <c r="S44" s="212">
        <v>-14.25</v>
      </c>
      <c r="T44" s="212">
        <f>-J44*1%</f>
        <v>-21.6</v>
      </c>
      <c r="U44" s="212"/>
      <c r="V44" s="212">
        <f t="shared" si="3"/>
        <v>-107.1</v>
      </c>
      <c r="W44" s="212">
        <f t="shared" si="4"/>
        <v>2052.9</v>
      </c>
      <c r="X44" s="216">
        <v>43</v>
      </c>
      <c r="Y44" s="219" t="s">
        <v>215</v>
      </c>
      <c r="Z44" s="219" t="s">
        <v>223</v>
      </c>
    </row>
    <row r="45" spans="1:26" s="188" customFormat="1" ht="13.5" thickBot="1" x14ac:dyDescent="0.25">
      <c r="A45" s="129">
        <f>SUBTOTAL(9,A14:A44)</f>
        <v>3180</v>
      </c>
      <c r="B45" s="287" t="s">
        <v>26</v>
      </c>
      <c r="C45" s="288"/>
      <c r="D45" s="288"/>
      <c r="E45" s="288"/>
      <c r="F45" s="288"/>
      <c r="G45" s="288"/>
      <c r="H45" s="288"/>
      <c r="I45" s="130">
        <f>J45/A45</f>
        <v>6.5813840865876845</v>
      </c>
      <c r="J45" s="130">
        <f>SUBTOTAL(9,J14:J44)</f>
        <v>20928.801395348837</v>
      </c>
      <c r="K45" s="130">
        <f t="shared" ref="K45:W45" si="6">SUBTOTAL(9,K14:K44)</f>
        <v>0</v>
      </c>
      <c r="L45" s="130">
        <f t="shared" si="6"/>
        <v>0</v>
      </c>
      <c r="M45" s="130">
        <f t="shared" si="6"/>
        <v>20928.801395348837</v>
      </c>
      <c r="N45" s="130">
        <f t="shared" si="6"/>
        <v>-285</v>
      </c>
      <c r="O45" s="130">
        <f t="shared" si="6"/>
        <v>0</v>
      </c>
      <c r="P45" s="130">
        <f t="shared" si="6"/>
        <v>0</v>
      </c>
      <c r="Q45" s="130">
        <f t="shared" si="6"/>
        <v>0</v>
      </c>
      <c r="R45" s="130">
        <f t="shared" si="6"/>
        <v>0</v>
      </c>
      <c r="S45" s="130">
        <f t="shared" si="6"/>
        <v>-69.53</v>
      </c>
      <c r="T45" s="130">
        <f t="shared" si="6"/>
        <v>0</v>
      </c>
      <c r="U45" s="130">
        <f t="shared" si="6"/>
        <v>0</v>
      </c>
      <c r="V45" s="130">
        <f t="shared" si="6"/>
        <v>-354.53</v>
      </c>
      <c r="W45" s="130">
        <f t="shared" si="6"/>
        <v>20574.271395348835</v>
      </c>
      <c r="X45" s="295"/>
      <c r="Y45" s="296"/>
      <c r="Z45" s="296"/>
    </row>
    <row r="46" spans="1:26" x14ac:dyDescent="0.25">
      <c r="A46" s="262"/>
      <c r="B46" s="262"/>
      <c r="C46" s="262"/>
      <c r="D46" s="262"/>
      <c r="E46" s="262"/>
      <c r="F46" s="262"/>
      <c r="G46" s="103"/>
      <c r="H46" s="262"/>
      <c r="I46" s="262"/>
      <c r="J46" s="262"/>
      <c r="K46" s="262"/>
      <c r="L46" s="262"/>
      <c r="M46" s="103"/>
      <c r="N46" s="262"/>
      <c r="O46" s="262"/>
      <c r="P46" s="262"/>
      <c r="Q46" s="262"/>
      <c r="R46" s="262"/>
      <c r="S46" s="104"/>
      <c r="T46" s="262"/>
      <c r="U46" s="262"/>
      <c r="V46" s="105"/>
      <c r="W46" s="262"/>
      <c r="X46" s="262"/>
    </row>
    <row r="47" spans="1:26" x14ac:dyDescent="0.25">
      <c r="A47" s="149" t="e">
        <f>+#REF!+#REF!+#REF!+#REF!+#REF!+#REF!+#REF!+#REF!+#REF!+#REF!+#REF!+#REF!+#REF!+#REF!+#REF!+#REF!+#REF!+#REF!+#REF!+#REF!+#REF!</f>
        <v>#REF!</v>
      </c>
      <c r="B47" s="262"/>
      <c r="C47" s="262"/>
      <c r="D47" s="262"/>
      <c r="E47" s="262"/>
      <c r="F47" s="262"/>
      <c r="G47" s="103"/>
      <c r="H47" s="262"/>
      <c r="I47" s="262"/>
      <c r="J47" s="106" t="e">
        <f>+#REF!+#REF!+#REF!+#REF!+#REF!+#REF!+#REF!+#REF!+#REF!+#REF!+#REF!+#REF!+#REF!+#REF!+#REF!+#REF!+#REF!+#REF!+#REF!+#REF!+#REF!</f>
        <v>#REF!</v>
      </c>
      <c r="K47" s="106" t="e">
        <f>+#REF!+#REF!+#REF!+#REF!+#REF!+#REF!+#REF!+#REF!+#REF!+#REF!+#REF!+#REF!+#REF!+#REF!+#REF!+#REF!+#REF!+#REF!+#REF!+#REF!+#REF!</f>
        <v>#REF!</v>
      </c>
      <c r="L47" s="106" t="e">
        <f>+#REF!+#REF!+#REF!+#REF!+#REF!+#REF!+#REF!+#REF!+#REF!+#REF!+#REF!+#REF!+#REF!+#REF!+#REF!+#REF!+#REF!+#REF!+#REF!+#REF!+#REF!</f>
        <v>#REF!</v>
      </c>
      <c r="M47" s="106" t="e">
        <f>+#REF!+#REF!+#REF!+#REF!+#REF!+#REF!+#REF!+#REF!+#REF!+#REF!+#REF!+#REF!+#REF!+#REF!+#REF!+#REF!+#REF!+#REF!+#REF!+#REF!+#REF!</f>
        <v>#REF!</v>
      </c>
      <c r="N47" s="106" t="e">
        <f>+#REF!+#REF!+#REF!+#REF!+#REF!+#REF!+#REF!+#REF!+#REF!+#REF!+#REF!+#REF!+#REF!+#REF!+#REF!+#REF!+#REF!+#REF!+#REF!+#REF!+#REF!</f>
        <v>#REF!</v>
      </c>
      <c r="O47" s="106" t="e">
        <f>+#REF!+#REF!+#REF!+#REF!+#REF!+#REF!+#REF!+#REF!+#REF!+#REF!+#REF!+#REF!+#REF!+#REF!+#REF!+#REF!+#REF!+#REF!+#REF!+#REF!+#REF!</f>
        <v>#REF!</v>
      </c>
      <c r="P47" s="106" t="e">
        <f>+#REF!+#REF!+#REF!+#REF!+#REF!+#REF!+#REF!+#REF!+#REF!+#REF!+#REF!+#REF!+#REF!+#REF!+#REF!+#REF!+#REF!+#REF!+#REF!+#REF!+#REF!</f>
        <v>#REF!</v>
      </c>
      <c r="Q47" s="106" t="e">
        <f>+#REF!+#REF!+#REF!+#REF!+#REF!+#REF!+#REF!+#REF!+#REF!+#REF!+#REF!+#REF!+#REF!+#REF!+#REF!+#REF!+#REF!+#REF!+#REF!+#REF!+#REF!</f>
        <v>#REF!</v>
      </c>
      <c r="R47" s="106" t="e">
        <f>+#REF!+#REF!+#REF!+#REF!+#REF!+#REF!+#REF!+#REF!+#REF!+#REF!+#REF!+#REF!+#REF!+#REF!+#REF!+#REF!+#REF!+#REF!+#REF!+#REF!+#REF!</f>
        <v>#REF!</v>
      </c>
      <c r="S47" s="106" t="e">
        <f>+#REF!+#REF!+#REF!+#REF!+#REF!+#REF!+#REF!+#REF!+#REF!+#REF!+#REF!+#REF!+#REF!+#REF!+#REF!+#REF!+#REF!+#REF!+#REF!+#REF!+#REF!</f>
        <v>#REF!</v>
      </c>
      <c r="T47" s="106" t="e">
        <f>+#REF!+#REF!+#REF!+#REF!+#REF!+#REF!+#REF!+#REF!+#REF!+#REF!+#REF!+#REF!+#REF!+#REF!+#REF!+#REF!+#REF!+#REF!+#REF!+#REF!+#REF!</f>
        <v>#REF!</v>
      </c>
      <c r="U47" s="106" t="e">
        <f>+#REF!+#REF!+#REF!+#REF!+#REF!+#REF!+#REF!+#REF!+#REF!+#REF!+#REF!+#REF!+#REF!+#REF!+#REF!+#REF!+#REF!+#REF!+#REF!+#REF!+#REF!</f>
        <v>#REF!</v>
      </c>
      <c r="V47" s="106" t="e">
        <f>+#REF!+#REF!+#REF!+#REF!+#REF!+#REF!+#REF!+#REF!+#REF!+#REF!+#REF!+#REF!+#REF!+#REF!+#REF!+#REF!+#REF!+#REF!+#REF!+#REF!+#REF!</f>
        <v>#REF!</v>
      </c>
      <c r="W47" s="106" t="e">
        <f>+#REF!+#REF!+#REF!+#REF!+#REF!+#REF!+#REF!+#REF!+#REF!+#REF!+#REF!+#REF!+#REF!+#REF!+#REF!+#REF!+#REF!+#REF!+#REF!+#REF!+#REF!</f>
        <v>#REF!</v>
      </c>
      <c r="X47" s="262"/>
    </row>
    <row r="48" spans="1:26" x14ac:dyDescent="0.25">
      <c r="A48" s="149" t="e">
        <f>+A45-A47</f>
        <v>#REF!</v>
      </c>
      <c r="B48" s="262"/>
      <c r="C48" s="262"/>
      <c r="D48" s="262"/>
      <c r="E48" s="262"/>
      <c r="F48" s="262"/>
      <c r="G48" s="103"/>
      <c r="H48" s="262"/>
      <c r="I48" s="262"/>
      <c r="J48" s="106" t="e">
        <f>+J47-J45</f>
        <v>#REF!</v>
      </c>
      <c r="K48" s="106" t="e">
        <f t="shared" ref="K48:W48" si="7">+K47-K45</f>
        <v>#REF!</v>
      </c>
      <c r="L48" s="106" t="e">
        <f t="shared" si="7"/>
        <v>#REF!</v>
      </c>
      <c r="M48" s="106" t="e">
        <f t="shared" si="7"/>
        <v>#REF!</v>
      </c>
      <c r="N48" s="106" t="e">
        <f t="shared" si="7"/>
        <v>#REF!</v>
      </c>
      <c r="O48" s="106" t="e">
        <f t="shared" si="7"/>
        <v>#REF!</v>
      </c>
      <c r="P48" s="106" t="e">
        <f t="shared" si="7"/>
        <v>#REF!</v>
      </c>
      <c r="Q48" s="106" t="e">
        <f t="shared" si="7"/>
        <v>#REF!</v>
      </c>
      <c r="R48" s="106" t="e">
        <f t="shared" si="7"/>
        <v>#REF!</v>
      </c>
      <c r="S48" s="106" t="e">
        <f t="shared" si="7"/>
        <v>#REF!</v>
      </c>
      <c r="T48" s="106" t="e">
        <f t="shared" si="7"/>
        <v>#REF!</v>
      </c>
      <c r="U48" s="106" t="e">
        <f t="shared" si="7"/>
        <v>#REF!</v>
      </c>
      <c r="V48" s="106" t="e">
        <f t="shared" si="7"/>
        <v>#REF!</v>
      </c>
      <c r="W48" s="106" t="e">
        <f t="shared" si="7"/>
        <v>#REF!</v>
      </c>
      <c r="X48" s="262"/>
    </row>
    <row r="49" spans="1:24" x14ac:dyDescent="0.25">
      <c r="A49" s="149"/>
      <c r="B49" s="149"/>
      <c r="C49" s="262"/>
      <c r="D49" s="262"/>
      <c r="E49" s="262"/>
      <c r="F49" s="262"/>
      <c r="G49" s="103"/>
      <c r="H49" s="262"/>
      <c r="I49" s="262"/>
      <c r="J49" s="262"/>
      <c r="K49" s="262"/>
      <c r="L49" s="262"/>
      <c r="M49" s="103"/>
      <c r="N49" s="262"/>
      <c r="O49" s="262"/>
      <c r="P49" s="262"/>
      <c r="Q49" s="262"/>
      <c r="R49" s="262"/>
      <c r="S49" s="104"/>
      <c r="T49" s="262"/>
      <c r="U49" s="262"/>
      <c r="V49" s="105"/>
      <c r="W49" s="262"/>
      <c r="X49" s="262"/>
    </row>
    <row r="50" spans="1:24" x14ac:dyDescent="0.25">
      <c r="A50" s="149"/>
      <c r="B50" s="262"/>
      <c r="C50" s="262"/>
      <c r="D50" s="262"/>
      <c r="E50" s="262"/>
      <c r="F50" s="262"/>
      <c r="G50" s="103"/>
      <c r="H50" s="262"/>
      <c r="I50" s="262"/>
      <c r="J50" s="262"/>
      <c r="K50" s="262"/>
      <c r="L50" s="262"/>
      <c r="M50" s="103"/>
      <c r="N50" s="262"/>
      <c r="O50" s="262"/>
      <c r="P50" s="262"/>
      <c r="Q50" s="262"/>
      <c r="R50" s="262"/>
      <c r="S50" s="104"/>
      <c r="T50" s="262"/>
      <c r="U50" s="262"/>
      <c r="V50" s="105"/>
      <c r="W50" s="262"/>
      <c r="X50" s="262"/>
    </row>
    <row r="51" spans="1:24" x14ac:dyDescent="0.25">
      <c r="A51" s="262"/>
      <c r="B51" s="262"/>
      <c r="C51" s="262"/>
      <c r="D51" s="262"/>
      <c r="E51" s="262"/>
      <c r="F51" s="262"/>
      <c r="G51" s="103"/>
      <c r="H51" s="262"/>
      <c r="I51" s="262"/>
      <c r="J51" s="262"/>
      <c r="K51" s="262"/>
      <c r="L51" s="262"/>
      <c r="M51" s="103"/>
      <c r="N51" s="262"/>
      <c r="O51" s="262"/>
      <c r="P51" s="262"/>
      <c r="Q51" s="262"/>
      <c r="R51" s="262"/>
      <c r="S51" s="104"/>
      <c r="T51" s="262"/>
      <c r="U51" s="262"/>
      <c r="V51" s="105"/>
      <c r="W51" s="262"/>
      <c r="X51" s="262"/>
    </row>
    <row r="52" spans="1:24" x14ac:dyDescent="0.25">
      <c r="A52" s="262"/>
      <c r="B52" s="262"/>
      <c r="C52" s="262"/>
      <c r="D52" s="262"/>
      <c r="E52" s="262"/>
      <c r="F52" s="262"/>
      <c r="G52" s="103"/>
      <c r="H52" s="262"/>
      <c r="I52" s="262"/>
      <c r="J52" s="262"/>
      <c r="K52" s="262"/>
      <c r="L52" s="262"/>
      <c r="M52" s="103"/>
      <c r="N52" s="262"/>
      <c r="O52" s="262"/>
      <c r="P52" s="262"/>
      <c r="Q52" s="262"/>
      <c r="R52" s="262"/>
      <c r="S52" s="104"/>
      <c r="T52" s="262"/>
      <c r="U52" s="262"/>
      <c r="V52" s="105"/>
      <c r="W52" s="262"/>
      <c r="X52" s="262"/>
    </row>
    <row r="53" spans="1:24" x14ac:dyDescent="0.25">
      <c r="A53" s="262"/>
      <c r="B53" s="262"/>
      <c r="C53" s="262"/>
      <c r="D53" s="262"/>
      <c r="E53" s="262"/>
      <c r="F53" s="262"/>
      <c r="G53" s="103"/>
      <c r="H53" s="262"/>
      <c r="I53" s="262"/>
      <c r="J53" s="262"/>
      <c r="K53" s="262"/>
      <c r="L53" s="262"/>
      <c r="M53" s="103"/>
      <c r="N53" s="262"/>
      <c r="O53" s="262"/>
      <c r="P53" s="262"/>
      <c r="Q53" s="262"/>
      <c r="R53" s="262"/>
      <c r="S53" s="104"/>
      <c r="T53" s="262"/>
      <c r="U53" s="262"/>
      <c r="V53" s="105"/>
      <c r="W53" s="262"/>
      <c r="X53" s="262"/>
    </row>
    <row r="54" spans="1:24" x14ac:dyDescent="0.25">
      <c r="A54" s="262"/>
      <c r="B54" s="262"/>
      <c r="C54" s="262"/>
      <c r="D54" s="262"/>
      <c r="E54" s="262"/>
      <c r="F54" s="262"/>
      <c r="G54" s="103"/>
      <c r="H54" s="262"/>
      <c r="I54" s="262"/>
      <c r="J54" s="262"/>
      <c r="K54" s="262"/>
      <c r="L54" s="262"/>
      <c r="M54" s="103"/>
      <c r="N54" s="262"/>
      <c r="O54" s="262"/>
      <c r="P54" s="262"/>
      <c r="Q54" s="262"/>
      <c r="R54" s="262"/>
      <c r="S54" s="104"/>
      <c r="T54" s="262"/>
      <c r="U54" s="262"/>
      <c r="V54" s="105"/>
      <c r="W54" s="262"/>
      <c r="X54" s="262"/>
    </row>
    <row r="55" spans="1:24" x14ac:dyDescent="0.25">
      <c r="A55" s="262"/>
      <c r="B55" s="262"/>
      <c r="C55" s="262"/>
      <c r="D55" s="262"/>
      <c r="E55" s="262"/>
      <c r="F55" s="262"/>
      <c r="G55" s="103"/>
      <c r="H55" s="262"/>
      <c r="I55" s="262"/>
      <c r="J55" s="262"/>
      <c r="K55" s="262"/>
      <c r="L55" s="262"/>
      <c r="M55" s="103"/>
      <c r="N55" s="262"/>
      <c r="O55" s="262"/>
      <c r="P55" s="262"/>
      <c r="Q55" s="262"/>
      <c r="R55" s="262"/>
      <c r="S55" s="104"/>
      <c r="T55" s="262"/>
      <c r="U55" s="262"/>
      <c r="V55" s="105"/>
      <c r="W55" s="262"/>
      <c r="X55" s="262"/>
    </row>
    <row r="56" spans="1:24" x14ac:dyDescent="0.25">
      <c r="A56" s="262"/>
      <c r="B56" s="262"/>
      <c r="C56" s="262"/>
      <c r="D56" s="262"/>
      <c r="E56" s="262"/>
      <c r="F56" s="262"/>
      <c r="G56" s="103"/>
      <c r="H56" s="262"/>
      <c r="I56" s="262"/>
      <c r="J56" s="262"/>
      <c r="K56" s="262"/>
      <c r="L56" s="262"/>
      <c r="M56" s="103"/>
      <c r="N56" s="262"/>
      <c r="O56" s="262"/>
      <c r="P56" s="262"/>
      <c r="Q56" s="262"/>
      <c r="R56" s="262"/>
      <c r="S56" s="104"/>
      <c r="T56" s="262"/>
      <c r="U56" s="262"/>
      <c r="V56" s="105"/>
      <c r="W56" s="262"/>
      <c r="X56" s="262"/>
    </row>
    <row r="57" spans="1:24" x14ac:dyDescent="0.25">
      <c r="A57" s="262"/>
      <c r="B57" s="262"/>
      <c r="C57" s="262"/>
      <c r="D57" s="262"/>
      <c r="E57" s="262"/>
      <c r="F57" s="262"/>
      <c r="G57" s="103"/>
      <c r="H57" s="262"/>
      <c r="I57" s="262"/>
      <c r="J57" s="262"/>
      <c r="K57" s="262"/>
      <c r="L57" s="262"/>
      <c r="M57" s="103"/>
      <c r="N57" s="262"/>
      <c r="O57" s="262"/>
      <c r="P57" s="262"/>
      <c r="Q57" s="262"/>
      <c r="R57" s="262"/>
      <c r="S57" s="104"/>
      <c r="T57" s="262"/>
      <c r="U57" s="262"/>
      <c r="V57" s="105"/>
      <c r="W57" s="262"/>
      <c r="X57" s="262"/>
    </row>
    <row r="58" spans="1:24" x14ac:dyDescent="0.25">
      <c r="A58" s="262"/>
      <c r="B58" s="262"/>
      <c r="C58" s="262"/>
      <c r="D58" s="262"/>
      <c r="E58" s="262"/>
      <c r="F58" s="262"/>
      <c r="G58" s="103"/>
      <c r="H58" s="262"/>
      <c r="I58" s="262"/>
      <c r="J58" s="262"/>
      <c r="K58" s="262"/>
      <c r="L58" s="262"/>
      <c r="M58" s="103"/>
      <c r="N58" s="262"/>
      <c r="O58" s="262"/>
      <c r="P58" s="262"/>
      <c r="Q58" s="262"/>
      <c r="R58" s="262"/>
      <c r="S58" s="104"/>
      <c r="T58" s="262"/>
      <c r="U58" s="262"/>
      <c r="V58" s="105"/>
      <c r="W58" s="262"/>
      <c r="X58" s="262"/>
    </row>
    <row r="59" spans="1:24" x14ac:dyDescent="0.25">
      <c r="A59" s="262"/>
      <c r="B59" s="262"/>
      <c r="C59" s="262"/>
      <c r="D59" s="262"/>
      <c r="E59" s="262"/>
      <c r="F59" s="262"/>
      <c r="G59" s="103"/>
      <c r="H59" s="262"/>
      <c r="I59" s="262"/>
      <c r="J59" s="262"/>
      <c r="K59" s="262"/>
      <c r="L59" s="262"/>
      <c r="M59" s="103"/>
      <c r="N59" s="262"/>
      <c r="O59" s="262"/>
      <c r="P59" s="262"/>
      <c r="Q59" s="262"/>
      <c r="R59" s="262"/>
      <c r="S59" s="104"/>
      <c r="T59" s="262"/>
      <c r="U59" s="262"/>
      <c r="V59" s="105"/>
      <c r="W59" s="262"/>
      <c r="X59" s="262"/>
    </row>
    <row r="60" spans="1:24" x14ac:dyDescent="0.25">
      <c r="A60" s="262"/>
      <c r="B60" s="262"/>
      <c r="C60" s="262"/>
      <c r="D60" s="262"/>
      <c r="E60" s="262"/>
      <c r="F60" s="262"/>
      <c r="G60" s="103"/>
      <c r="H60" s="262"/>
      <c r="I60" s="262"/>
      <c r="J60" s="262"/>
      <c r="K60" s="262"/>
      <c r="L60" s="262"/>
      <c r="M60" s="103"/>
      <c r="N60" s="262"/>
      <c r="O60" s="262"/>
      <c r="P60" s="262"/>
      <c r="Q60" s="262"/>
      <c r="R60" s="262"/>
      <c r="S60" s="104"/>
      <c r="T60" s="262"/>
      <c r="U60" s="262"/>
      <c r="V60" s="105"/>
      <c r="W60" s="262"/>
      <c r="X60" s="262"/>
    </row>
    <row r="61" spans="1:24" x14ac:dyDescent="0.25">
      <c r="A61" s="262"/>
      <c r="B61" s="262"/>
      <c r="C61" s="262"/>
      <c r="D61" s="262"/>
      <c r="E61" s="262"/>
      <c r="F61" s="262"/>
      <c r="G61" s="103"/>
      <c r="H61" s="262"/>
      <c r="I61" s="262"/>
      <c r="J61" s="262"/>
      <c r="K61" s="262"/>
      <c r="L61" s="262"/>
      <c r="M61" s="103"/>
      <c r="N61" s="262"/>
      <c r="O61" s="262"/>
      <c r="P61" s="262"/>
      <c r="Q61" s="262"/>
      <c r="R61" s="262"/>
      <c r="S61" s="104"/>
      <c r="T61" s="262"/>
      <c r="U61" s="262"/>
      <c r="V61" s="105"/>
      <c r="W61" s="262"/>
      <c r="X61" s="262"/>
    </row>
    <row r="62" spans="1:24" x14ac:dyDescent="0.25">
      <c r="A62" s="262"/>
      <c r="B62" s="262"/>
      <c r="C62" s="262"/>
      <c r="D62" s="262"/>
      <c r="E62" s="262"/>
      <c r="F62" s="262"/>
      <c r="G62" s="103"/>
      <c r="H62" s="262"/>
      <c r="I62" s="262"/>
      <c r="J62" s="262"/>
      <c r="K62" s="262"/>
      <c r="L62" s="262"/>
      <c r="M62" s="103"/>
      <c r="N62" s="262"/>
      <c r="O62" s="262"/>
      <c r="P62" s="262"/>
      <c r="Q62" s="262"/>
      <c r="R62" s="262"/>
      <c r="S62" s="104"/>
      <c r="T62" s="262"/>
      <c r="U62" s="262"/>
      <c r="V62" s="105"/>
      <c r="W62" s="262"/>
      <c r="X62" s="262"/>
    </row>
    <row r="63" spans="1:24" x14ac:dyDescent="0.25">
      <c r="A63" s="262"/>
      <c r="B63" s="262"/>
      <c r="C63" s="262"/>
      <c r="D63" s="262"/>
      <c r="E63" s="262"/>
      <c r="F63" s="262"/>
      <c r="G63" s="103"/>
      <c r="H63" s="262"/>
      <c r="I63" s="262"/>
      <c r="J63" s="262"/>
      <c r="K63" s="262"/>
      <c r="L63" s="262"/>
      <c r="M63" s="103"/>
      <c r="N63" s="262"/>
      <c r="O63" s="262"/>
      <c r="P63" s="262"/>
      <c r="Q63" s="262"/>
      <c r="R63" s="262"/>
      <c r="S63" s="104"/>
      <c r="T63" s="262"/>
      <c r="U63" s="262"/>
      <c r="V63" s="105"/>
      <c r="W63" s="262"/>
      <c r="X63" s="262"/>
    </row>
    <row r="64" spans="1:24" x14ac:dyDescent="0.25">
      <c r="A64" s="262"/>
      <c r="B64" s="262"/>
      <c r="C64" s="262"/>
      <c r="D64" s="262"/>
      <c r="E64" s="262"/>
      <c r="F64" s="262"/>
      <c r="G64" s="103"/>
      <c r="H64" s="262"/>
      <c r="I64" s="262"/>
      <c r="J64" s="262"/>
      <c r="K64" s="262"/>
      <c r="L64" s="262"/>
      <c r="M64" s="103"/>
      <c r="N64" s="262"/>
      <c r="O64" s="262"/>
      <c r="P64" s="262"/>
      <c r="Q64" s="262"/>
      <c r="R64" s="262"/>
      <c r="S64" s="104"/>
      <c r="T64" s="262"/>
      <c r="U64" s="262"/>
      <c r="V64" s="105"/>
      <c r="W64" s="262"/>
      <c r="X64" s="262"/>
    </row>
    <row r="65" spans="1:24" x14ac:dyDescent="0.25">
      <c r="A65" s="262"/>
      <c r="B65" s="262"/>
      <c r="C65" s="262"/>
      <c r="D65" s="262"/>
      <c r="E65" s="262"/>
      <c r="F65" s="262"/>
      <c r="G65" s="103"/>
      <c r="H65" s="262"/>
      <c r="I65" s="262"/>
      <c r="J65" s="262"/>
      <c r="K65" s="262"/>
      <c r="L65" s="262"/>
      <c r="M65" s="103"/>
      <c r="N65" s="262"/>
      <c r="O65" s="262"/>
      <c r="P65" s="262"/>
      <c r="Q65" s="262"/>
      <c r="R65" s="262"/>
      <c r="S65" s="104"/>
      <c r="T65" s="262"/>
      <c r="U65" s="262"/>
      <c r="V65" s="105"/>
      <c r="W65" s="262"/>
      <c r="X65" s="262"/>
    </row>
    <row r="66" spans="1:24" x14ac:dyDescent="0.25">
      <c r="A66" s="262"/>
      <c r="B66" s="262"/>
      <c r="C66" s="262"/>
      <c r="D66" s="262"/>
      <c r="E66" s="262"/>
      <c r="F66" s="262"/>
      <c r="G66" s="103"/>
      <c r="H66" s="262"/>
      <c r="I66" s="262"/>
      <c r="J66" s="262"/>
      <c r="K66" s="262"/>
      <c r="L66" s="262"/>
      <c r="M66" s="103"/>
      <c r="N66" s="262"/>
      <c r="O66" s="262"/>
      <c r="P66" s="262"/>
      <c r="Q66" s="262"/>
      <c r="R66" s="262"/>
      <c r="S66" s="104"/>
      <c r="T66" s="262"/>
      <c r="U66" s="262"/>
      <c r="V66" s="105"/>
      <c r="W66" s="262"/>
      <c r="X66" s="262"/>
    </row>
    <row r="67" spans="1:24" x14ac:dyDescent="0.25">
      <c r="A67" s="262"/>
      <c r="B67" s="262"/>
      <c r="C67" s="262"/>
      <c r="D67" s="262"/>
      <c r="E67" s="262"/>
      <c r="F67" s="262"/>
      <c r="G67" s="103"/>
      <c r="H67" s="262"/>
      <c r="I67" s="262"/>
      <c r="J67" s="262"/>
      <c r="K67" s="262"/>
      <c r="L67" s="262"/>
      <c r="M67" s="103"/>
      <c r="N67" s="262"/>
      <c r="O67" s="262"/>
      <c r="P67" s="262"/>
      <c r="Q67" s="262"/>
      <c r="R67" s="262"/>
      <c r="S67" s="104"/>
      <c r="T67" s="262"/>
      <c r="U67" s="262"/>
      <c r="V67" s="105"/>
      <c r="W67" s="262"/>
      <c r="X67" s="262"/>
    </row>
    <row r="68" spans="1:24" x14ac:dyDescent="0.25">
      <c r="A68" s="262"/>
      <c r="B68" s="262"/>
      <c r="C68" s="262"/>
      <c r="D68" s="262"/>
      <c r="E68" s="262"/>
      <c r="F68" s="262"/>
      <c r="G68" s="103"/>
      <c r="H68" s="262"/>
      <c r="I68" s="262"/>
      <c r="J68" s="262"/>
      <c r="K68" s="262"/>
      <c r="L68" s="262"/>
      <c r="M68" s="103"/>
      <c r="N68" s="262"/>
      <c r="O68" s="262"/>
      <c r="P68" s="262"/>
      <c r="Q68" s="262"/>
      <c r="R68" s="262"/>
      <c r="S68" s="104"/>
      <c r="T68" s="262"/>
      <c r="U68" s="262"/>
      <c r="V68" s="105"/>
      <c r="W68" s="262"/>
      <c r="X68" s="262"/>
    </row>
    <row r="69" spans="1:24" x14ac:dyDescent="0.25">
      <c r="A69" s="262"/>
      <c r="B69" s="262"/>
      <c r="C69" s="262"/>
      <c r="D69" s="262"/>
      <c r="E69" s="262"/>
      <c r="F69" s="262"/>
      <c r="G69" s="103"/>
      <c r="H69" s="262"/>
      <c r="I69" s="262"/>
      <c r="J69" s="262"/>
      <c r="K69" s="262"/>
      <c r="L69" s="262"/>
      <c r="M69" s="103"/>
      <c r="N69" s="262"/>
      <c r="O69" s="262"/>
      <c r="P69" s="262"/>
      <c r="Q69" s="262"/>
      <c r="R69" s="262"/>
      <c r="S69" s="104"/>
      <c r="T69" s="262"/>
      <c r="U69" s="262"/>
      <c r="V69" s="105"/>
      <c r="W69" s="262"/>
      <c r="X69" s="262"/>
    </row>
    <row r="70" spans="1:24" x14ac:dyDescent="0.25">
      <c r="A70" s="262"/>
      <c r="B70" s="262"/>
      <c r="C70" s="262"/>
      <c r="D70" s="262"/>
      <c r="E70" s="262"/>
      <c r="F70" s="262"/>
      <c r="G70" s="103"/>
      <c r="H70" s="262"/>
      <c r="I70" s="262"/>
      <c r="J70" s="262"/>
      <c r="K70" s="262"/>
      <c r="L70" s="262"/>
      <c r="M70" s="103"/>
      <c r="N70" s="262"/>
      <c r="O70" s="262"/>
      <c r="P70" s="262"/>
      <c r="Q70" s="262"/>
      <c r="R70" s="262"/>
      <c r="S70" s="104"/>
      <c r="T70" s="262"/>
      <c r="U70" s="262"/>
      <c r="V70" s="105"/>
      <c r="W70" s="262"/>
      <c r="X70" s="262"/>
    </row>
    <row r="71" spans="1:24" x14ac:dyDescent="0.25">
      <c r="A71" s="262"/>
      <c r="B71" s="262"/>
      <c r="C71" s="262"/>
      <c r="D71" s="262"/>
      <c r="E71" s="262"/>
      <c r="F71" s="262"/>
      <c r="G71" s="103"/>
      <c r="H71" s="262"/>
      <c r="I71" s="262"/>
      <c r="J71" s="262"/>
      <c r="K71" s="262"/>
      <c r="L71" s="262"/>
      <c r="M71" s="103"/>
      <c r="N71" s="262"/>
      <c r="O71" s="262"/>
      <c r="P71" s="262"/>
      <c r="Q71" s="262"/>
      <c r="R71" s="262"/>
      <c r="S71" s="104"/>
      <c r="T71" s="262"/>
      <c r="U71" s="262"/>
      <c r="V71" s="105"/>
      <c r="W71" s="262"/>
      <c r="X71" s="262"/>
    </row>
    <row r="72" spans="1:24" x14ac:dyDescent="0.25">
      <c r="A72" s="262"/>
      <c r="B72" s="262"/>
      <c r="C72" s="262"/>
      <c r="D72" s="262"/>
      <c r="E72" s="262"/>
      <c r="F72" s="262"/>
      <c r="G72" s="103"/>
      <c r="H72" s="262"/>
      <c r="I72" s="262"/>
      <c r="J72" s="262"/>
      <c r="K72" s="262"/>
      <c r="L72" s="262"/>
      <c r="M72" s="103"/>
      <c r="N72" s="262"/>
      <c r="O72" s="262"/>
      <c r="P72" s="262"/>
      <c r="Q72" s="262"/>
      <c r="R72" s="262"/>
      <c r="S72" s="104"/>
      <c r="T72" s="262"/>
      <c r="U72" s="262"/>
      <c r="V72" s="105"/>
      <c r="W72" s="262"/>
      <c r="X72" s="262"/>
    </row>
    <row r="73" spans="1:24" x14ac:dyDescent="0.25">
      <c r="A73" s="262"/>
      <c r="B73" s="262"/>
      <c r="C73" s="262"/>
      <c r="D73" s="262"/>
      <c r="E73" s="262"/>
      <c r="F73" s="262"/>
      <c r="G73" s="103"/>
      <c r="H73" s="262"/>
      <c r="I73" s="262"/>
      <c r="J73" s="262"/>
      <c r="K73" s="262"/>
      <c r="L73" s="262"/>
      <c r="M73" s="103"/>
      <c r="N73" s="262"/>
      <c r="O73" s="262"/>
      <c r="P73" s="262"/>
      <c r="Q73" s="262"/>
      <c r="R73" s="262"/>
      <c r="S73" s="104"/>
      <c r="T73" s="262"/>
      <c r="U73" s="262"/>
      <c r="V73" s="105"/>
      <c r="W73" s="262"/>
      <c r="X73" s="262"/>
    </row>
  </sheetData>
  <autoFilter ref="A13:Z44" xr:uid="{12F670FA-9D0C-4EF6-ACB7-81E95B6D1D56}">
    <filterColumn colId="3">
      <filters>
        <filter val="AGROBANORO"/>
      </filters>
    </filterColumn>
    <sortState xmlns:xlrd2="http://schemas.microsoft.com/office/spreadsheetml/2017/richdata2" ref="A14:Z44">
      <sortCondition ref="D13:D44"/>
    </sortState>
  </autoFilter>
  <mergeCells count="7">
    <mergeCell ref="X45:Z45"/>
    <mergeCell ref="B5:D5"/>
    <mergeCell ref="B6:D6"/>
    <mergeCell ref="B7:D7"/>
    <mergeCell ref="K12:L12"/>
    <mergeCell ref="N12:O12"/>
    <mergeCell ref="B45:H45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BDA8E-9C6C-4E69-82E7-FDC2ED9E5F05}">
  <sheetPr filterMode="1">
    <pageSetUpPr fitToPage="1"/>
  </sheetPr>
  <dimension ref="A1:Z73"/>
  <sheetViews>
    <sheetView showGridLines="0" topLeftCell="A4" zoomScale="92" zoomScaleNormal="92" workbookViewId="0">
      <selection activeCell="I52" sqref="I52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216</v>
      </c>
      <c r="G2" s="212">
        <v>6.08</v>
      </c>
      <c r="H2" s="212">
        <v>0.14139534883720931</v>
      </c>
      <c r="I2" s="212">
        <v>6.5041860465116281</v>
      </c>
      <c r="J2" s="217">
        <v>44552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217</v>
      </c>
      <c r="G3" s="231">
        <v>5.94</v>
      </c>
      <c r="H3" s="231">
        <v>0.13813953488372094</v>
      </c>
      <c r="I3" s="231">
        <v>6.3544186046511628</v>
      </c>
      <c r="J3" s="232">
        <v>44552</v>
      </c>
      <c r="K3" s="233"/>
      <c r="L3" s="234"/>
      <c r="M3" s="235"/>
      <c r="N3" s="236">
        <v>46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63"/>
      <c r="C8" s="263"/>
      <c r="D8" s="263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63"/>
      <c r="C9" s="263"/>
      <c r="D9" s="263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63"/>
      <c r="C10" s="263"/>
      <c r="D10" s="263"/>
    </row>
    <row r="11" spans="1:26" ht="15.75" thickBot="1" x14ac:dyDescent="0.3">
      <c r="A11" s="69"/>
      <c r="B11" s="263"/>
      <c r="C11" s="263"/>
      <c r="D11" s="263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16">
        <v>600</v>
      </c>
      <c r="B14" s="216" t="s">
        <v>224</v>
      </c>
      <c r="C14" s="217">
        <v>44555</v>
      </c>
      <c r="D14" s="216" t="s">
        <v>69</v>
      </c>
      <c r="E14" s="216" t="s">
        <v>72</v>
      </c>
      <c r="F14" s="218" t="s">
        <v>159</v>
      </c>
      <c r="G14" s="212">
        <v>7.5</v>
      </c>
      <c r="H14" s="212">
        <f t="shared" ref="H14:H42" si="0">G14/$H$12</f>
        <v>0.1744186046511628</v>
      </c>
      <c r="I14" s="212">
        <f t="shared" ref="I14:I42" si="1">+H14*X14</f>
        <v>7.5</v>
      </c>
      <c r="J14" s="212">
        <f t="shared" ref="J14:J42" si="2">+I14*A14</f>
        <v>4500</v>
      </c>
      <c r="K14" s="212"/>
      <c r="L14" s="212"/>
      <c r="M14" s="213">
        <f t="shared" ref="M14:M42" si="3">SUM(J14:L14)</f>
        <v>4500</v>
      </c>
      <c r="N14" s="212">
        <v>-71.25</v>
      </c>
      <c r="O14" s="212"/>
      <c r="P14" s="212"/>
      <c r="Q14" s="212"/>
      <c r="R14" s="212"/>
      <c r="S14" s="212">
        <v>-27.7</v>
      </c>
      <c r="T14" s="212">
        <f>-J14*1%</f>
        <v>-45</v>
      </c>
      <c r="U14" s="216"/>
      <c r="V14" s="212">
        <f t="shared" ref="V14:V42" si="4">SUM(N14:U14)</f>
        <v>-143.94999999999999</v>
      </c>
      <c r="W14" s="212">
        <f t="shared" ref="W14:W42" si="5">+M14+V14-K14-L14</f>
        <v>4356.05</v>
      </c>
      <c r="X14" s="216">
        <v>43</v>
      </c>
      <c r="Y14" s="219" t="s">
        <v>215</v>
      </c>
      <c r="Z14" s="219" t="s">
        <v>223</v>
      </c>
    </row>
    <row r="15" spans="1:26" s="254" customFormat="1" ht="11.25" hidden="1" customHeight="1" x14ac:dyDescent="0.2">
      <c r="A15" s="248">
        <v>672</v>
      </c>
      <c r="B15" s="248" t="s">
        <v>216</v>
      </c>
      <c r="C15" s="249">
        <v>44552</v>
      </c>
      <c r="D15" s="248" t="s">
        <v>216</v>
      </c>
      <c r="E15" s="248" t="s">
        <v>70</v>
      </c>
      <c r="F15" s="250" t="s">
        <v>159</v>
      </c>
      <c r="G15" s="251">
        <v>6.08</v>
      </c>
      <c r="H15" s="251">
        <f t="shared" si="0"/>
        <v>0.14139534883720931</v>
      </c>
      <c r="I15" s="251">
        <f t="shared" si="1"/>
        <v>6.5041860465116281</v>
      </c>
      <c r="J15" s="251">
        <f t="shared" si="2"/>
        <v>4370.8130232558142</v>
      </c>
      <c r="K15" s="251"/>
      <c r="L15" s="251"/>
      <c r="M15" s="252">
        <f t="shared" si="3"/>
        <v>4370.8130232558142</v>
      </c>
      <c r="N15" s="251">
        <v>-71.25</v>
      </c>
      <c r="O15" s="251"/>
      <c r="P15" s="251"/>
      <c r="Q15" s="251"/>
      <c r="R15" s="251"/>
      <c r="S15" s="251">
        <v>5.83</v>
      </c>
      <c r="T15" s="251">
        <v>-42.84</v>
      </c>
      <c r="U15" s="251"/>
      <c r="V15" s="251">
        <f t="shared" si="4"/>
        <v>-108.26</v>
      </c>
      <c r="W15" s="251">
        <f t="shared" si="5"/>
        <v>4262.553023255814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16">
        <v>96</v>
      </c>
      <c r="B16" s="216" t="s">
        <v>219</v>
      </c>
      <c r="C16" s="217">
        <v>44555</v>
      </c>
      <c r="D16" s="216" t="s">
        <v>219</v>
      </c>
      <c r="E16" s="216" t="s">
        <v>72</v>
      </c>
      <c r="F16" s="218" t="s">
        <v>159</v>
      </c>
      <c r="G16" s="212">
        <v>7.01</v>
      </c>
      <c r="H16" s="212">
        <f t="shared" si="0"/>
        <v>0.16302325581395349</v>
      </c>
      <c r="I16" s="212">
        <f t="shared" si="1"/>
        <v>7.4990697674418607</v>
      </c>
      <c r="J16" s="212">
        <f t="shared" si="2"/>
        <v>719.91069767441866</v>
      </c>
      <c r="K16" s="212"/>
      <c r="L16" s="212"/>
      <c r="M16" s="213">
        <f t="shared" si="3"/>
        <v>719.91069767441866</v>
      </c>
      <c r="N16" s="212"/>
      <c r="O16" s="212"/>
      <c r="P16" s="212"/>
      <c r="Q16" s="212"/>
      <c r="R16" s="212"/>
      <c r="S16" s="212">
        <v>-30.16</v>
      </c>
      <c r="T16" s="212">
        <f>-J16*1%</f>
        <v>-7.1991069767441864</v>
      </c>
      <c r="U16" s="212"/>
      <c r="V16" s="212">
        <f t="shared" si="4"/>
        <v>-37.359106976744187</v>
      </c>
      <c r="W16" s="212">
        <f t="shared" si="5"/>
        <v>682.55159069767444</v>
      </c>
      <c r="X16" s="216">
        <v>46</v>
      </c>
      <c r="Y16" s="219" t="s">
        <v>215</v>
      </c>
      <c r="Z16" s="219" t="s">
        <v>220</v>
      </c>
    </row>
    <row r="17" spans="1:26" s="220" customFormat="1" ht="11.25" hidden="1" customHeight="1" x14ac:dyDescent="0.2">
      <c r="A17" s="216">
        <v>144</v>
      </c>
      <c r="B17" s="216" t="s">
        <v>219</v>
      </c>
      <c r="C17" s="217">
        <v>44555</v>
      </c>
      <c r="D17" s="216" t="s">
        <v>219</v>
      </c>
      <c r="E17" s="216" t="s">
        <v>70</v>
      </c>
      <c r="F17" s="218" t="s">
        <v>159</v>
      </c>
      <c r="G17" s="212">
        <v>7.01</v>
      </c>
      <c r="H17" s="212">
        <f t="shared" si="0"/>
        <v>0.16302325581395349</v>
      </c>
      <c r="I17" s="212">
        <f t="shared" si="1"/>
        <v>7.4990697674418607</v>
      </c>
      <c r="J17" s="212">
        <f t="shared" si="2"/>
        <v>1079.8660465116279</v>
      </c>
      <c r="K17" s="212"/>
      <c r="L17" s="212"/>
      <c r="M17" s="213">
        <f t="shared" si="3"/>
        <v>1079.8660465116279</v>
      </c>
      <c r="N17" s="212"/>
      <c r="O17" s="212"/>
      <c r="P17" s="212"/>
      <c r="Q17" s="212"/>
      <c r="R17" s="212"/>
      <c r="S17" s="212"/>
      <c r="T17" s="212">
        <f>-J17*1%</f>
        <v>-10.79866046511628</v>
      </c>
      <c r="U17" s="212"/>
      <c r="V17" s="212">
        <f t="shared" si="4"/>
        <v>-10.79866046511628</v>
      </c>
      <c r="W17" s="212">
        <f t="shared" si="5"/>
        <v>1069.0673860465117</v>
      </c>
      <c r="X17" s="216">
        <v>46</v>
      </c>
      <c r="Y17" s="219" t="s">
        <v>215</v>
      </c>
      <c r="Z17" s="219" t="s">
        <v>221</v>
      </c>
    </row>
    <row r="18" spans="1:26" s="220" customFormat="1" ht="11.25" hidden="1" customHeight="1" x14ac:dyDescent="0.2">
      <c r="A18" s="216">
        <v>672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0"/>
        <v>0.16302325581395349</v>
      </c>
      <c r="I18" s="212">
        <f t="shared" si="1"/>
        <v>7.4990697674418607</v>
      </c>
      <c r="J18" s="212">
        <f t="shared" si="2"/>
        <v>5039.3748837209305</v>
      </c>
      <c r="K18" s="212"/>
      <c r="L18" s="212"/>
      <c r="M18" s="213">
        <f t="shared" si="3"/>
        <v>5039.3748837209305</v>
      </c>
      <c r="N18" s="212"/>
      <c r="O18" s="212"/>
      <c r="P18" s="212"/>
      <c r="Q18" s="212"/>
      <c r="R18" s="212"/>
      <c r="S18" s="212"/>
      <c r="T18" s="212">
        <f>-J18*1%</f>
        <v>-50.393748837209309</v>
      </c>
      <c r="U18" s="212"/>
      <c r="V18" s="212">
        <f t="shared" si="4"/>
        <v>-50.393748837209309</v>
      </c>
      <c r="W18" s="212">
        <f t="shared" si="5"/>
        <v>4988.9811348837211</v>
      </c>
      <c r="X18" s="216">
        <v>46</v>
      </c>
      <c r="Y18" s="219" t="s">
        <v>215</v>
      </c>
      <c r="Z18" s="219" t="s">
        <v>222</v>
      </c>
    </row>
    <row r="19" spans="1:26" s="220" customFormat="1" ht="11.25" hidden="1" customHeight="1" x14ac:dyDescent="0.2">
      <c r="A19" s="248">
        <v>864</v>
      </c>
      <c r="B19" s="248" t="s">
        <v>176</v>
      </c>
      <c r="C19" s="249">
        <v>44551</v>
      </c>
      <c r="D19" s="248" t="s">
        <v>176</v>
      </c>
      <c r="E19" s="248" t="s">
        <v>72</v>
      </c>
      <c r="F19" s="250" t="s">
        <v>159</v>
      </c>
      <c r="G19" s="251">
        <v>6</v>
      </c>
      <c r="H19" s="251">
        <f t="shared" si="0"/>
        <v>0.13953488372093023</v>
      </c>
      <c r="I19" s="251">
        <f t="shared" si="1"/>
        <v>6.4186046511627906</v>
      </c>
      <c r="J19" s="251">
        <f t="shared" si="2"/>
        <v>5545.6744186046508</v>
      </c>
      <c r="K19" s="251"/>
      <c r="L19" s="251"/>
      <c r="M19" s="252">
        <f t="shared" si="3"/>
        <v>5545.6744186046508</v>
      </c>
      <c r="N19" s="251">
        <v>-71.25</v>
      </c>
      <c r="O19" s="251"/>
      <c r="P19" s="251"/>
      <c r="Q19" s="251"/>
      <c r="R19" s="251"/>
      <c r="S19" s="251">
        <v>25.81</v>
      </c>
      <c r="T19" s="251">
        <f>-(864*6.25)*1%</f>
        <v>-54</v>
      </c>
      <c r="U19" s="251"/>
      <c r="V19" s="251">
        <f t="shared" si="4"/>
        <v>-99.44</v>
      </c>
      <c r="W19" s="251">
        <f t="shared" si="5"/>
        <v>5446.2344186046512</v>
      </c>
      <c r="X19" s="248">
        <v>46</v>
      </c>
      <c r="Y19" s="253" t="s">
        <v>215</v>
      </c>
      <c r="Z19" s="253" t="s">
        <v>218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0"/>
        <v>0.17395348837209304</v>
      </c>
      <c r="I20" s="212">
        <f t="shared" si="1"/>
        <v>8.0018604651162804</v>
      </c>
      <c r="J20" s="212">
        <f t="shared" si="2"/>
        <v>5761.3395348837221</v>
      </c>
      <c r="K20" s="212"/>
      <c r="L20" s="212"/>
      <c r="M20" s="213">
        <f t="shared" si="3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>
        <v>-2000</v>
      </c>
      <c r="V20" s="212">
        <f t="shared" si="4"/>
        <v>-2118.8333953488373</v>
      </c>
      <c r="W20" s="212">
        <f t="shared" si="5"/>
        <v>3642.5061395348848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0"/>
        <v>0.17906976744186046</v>
      </c>
      <c r="I21" s="212">
        <f t="shared" si="1"/>
        <v>7.6999999999999993</v>
      </c>
      <c r="J21" s="212">
        <f t="shared" si="2"/>
        <v>1139.5999999999999</v>
      </c>
      <c r="K21" s="212"/>
      <c r="L21" s="212"/>
      <c r="M21" s="213">
        <f t="shared" si="3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4"/>
        <v>-11.395999999999999</v>
      </c>
      <c r="W21" s="212">
        <f t="shared" si="5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48">
        <v>460</v>
      </c>
      <c r="B22" s="248" t="s">
        <v>217</v>
      </c>
      <c r="C22" s="249">
        <v>44552</v>
      </c>
      <c r="D22" s="248" t="s">
        <v>217</v>
      </c>
      <c r="E22" s="248" t="s">
        <v>72</v>
      </c>
      <c r="F22" s="250" t="s">
        <v>159</v>
      </c>
      <c r="G22" s="251">
        <v>5.94</v>
      </c>
      <c r="H22" s="251">
        <f t="shared" si="0"/>
        <v>0.13813953488372094</v>
      </c>
      <c r="I22" s="251">
        <f t="shared" si="1"/>
        <v>6.3544186046511628</v>
      </c>
      <c r="J22" s="251">
        <f t="shared" si="2"/>
        <v>2923.032558139535</v>
      </c>
      <c r="K22" s="251"/>
      <c r="L22" s="251"/>
      <c r="M22" s="252">
        <f t="shared" si="3"/>
        <v>2923.032558139535</v>
      </c>
      <c r="N22" s="251"/>
      <c r="O22" s="251"/>
      <c r="P22" s="251"/>
      <c r="Q22" s="251"/>
      <c r="R22" s="251"/>
      <c r="S22" s="251">
        <v>-342.1</v>
      </c>
      <c r="T22" s="251">
        <f>-J22*1%</f>
        <v>-29.230325581395352</v>
      </c>
      <c r="U22" s="251"/>
      <c r="V22" s="251">
        <f t="shared" si="4"/>
        <v>-371.33032558139536</v>
      </c>
      <c r="W22" s="251">
        <f t="shared" si="5"/>
        <v>2551.7022325581397</v>
      </c>
      <c r="X22" s="248">
        <v>46</v>
      </c>
      <c r="Y22" s="253" t="s">
        <v>215</v>
      </c>
      <c r="Z22" s="253" t="s">
        <v>213</v>
      </c>
    </row>
    <row r="23" spans="1:26" s="220" customFormat="1" ht="11.25" hidden="1" customHeight="1" x14ac:dyDescent="0.2">
      <c r="A23" s="216">
        <v>192</v>
      </c>
      <c r="B23" s="216" t="s">
        <v>217</v>
      </c>
      <c r="C23" s="217">
        <v>44553</v>
      </c>
      <c r="D23" s="216" t="s">
        <v>217</v>
      </c>
      <c r="E23" s="216" t="s">
        <v>228</v>
      </c>
      <c r="F23" s="218" t="s">
        <v>159</v>
      </c>
      <c r="G23" s="212">
        <v>5.94</v>
      </c>
      <c r="H23" s="212">
        <f t="shared" si="0"/>
        <v>0.13813953488372094</v>
      </c>
      <c r="I23" s="212">
        <f t="shared" si="1"/>
        <v>6.3544186046511628</v>
      </c>
      <c r="J23" s="212">
        <f t="shared" si="2"/>
        <v>1220.0483720930233</v>
      </c>
      <c r="K23" s="212"/>
      <c r="L23" s="212"/>
      <c r="M23" s="213">
        <f t="shared" si="3"/>
        <v>1220.0483720930233</v>
      </c>
      <c r="N23" s="212">
        <v>-71.25</v>
      </c>
      <c r="O23" s="212"/>
      <c r="P23" s="212"/>
      <c r="Q23" s="212"/>
      <c r="R23" s="212"/>
      <c r="S23" s="212">
        <v>68.64</v>
      </c>
      <c r="T23" s="212">
        <f>-J23*1%</f>
        <v>-12.200483720930233</v>
      </c>
      <c r="U23" s="212"/>
      <c r="V23" s="212">
        <f t="shared" si="4"/>
        <v>-14.810483720930232</v>
      </c>
      <c r="W23" s="212">
        <f t="shared" si="5"/>
        <v>1205.237888372093</v>
      </c>
      <c r="X23" s="216">
        <v>46</v>
      </c>
      <c r="Y23" s="219" t="s">
        <v>215</v>
      </c>
      <c r="Z23" s="219" t="s">
        <v>222</v>
      </c>
    </row>
    <row r="24" spans="1:26" s="220" customFormat="1" ht="11.25" hidden="1" customHeight="1" x14ac:dyDescent="0.2">
      <c r="A24" s="216">
        <v>300</v>
      </c>
      <c r="B24" s="216" t="s">
        <v>226</v>
      </c>
      <c r="C24" s="217">
        <v>44555</v>
      </c>
      <c r="D24" s="216" t="s">
        <v>227</v>
      </c>
      <c r="E24" s="216" t="s">
        <v>72</v>
      </c>
      <c r="F24" s="218" t="s">
        <v>159</v>
      </c>
      <c r="G24" s="212">
        <v>7.2</v>
      </c>
      <c r="H24" s="212">
        <f t="shared" si="0"/>
        <v>0.16744186046511628</v>
      </c>
      <c r="I24" s="212">
        <f t="shared" si="1"/>
        <v>7.2</v>
      </c>
      <c r="J24" s="212">
        <f t="shared" si="2"/>
        <v>2160</v>
      </c>
      <c r="K24" s="212"/>
      <c r="L24" s="212"/>
      <c r="M24" s="213">
        <f t="shared" si="3"/>
        <v>2160</v>
      </c>
      <c r="N24" s="212"/>
      <c r="O24" s="212"/>
      <c r="P24" s="212"/>
      <c r="Q24" s="212"/>
      <c r="R24" s="212"/>
      <c r="S24" s="212">
        <v>-14.25</v>
      </c>
      <c r="T24" s="212">
        <f>-J24*1%</f>
        <v>-21.6</v>
      </c>
      <c r="U24" s="212"/>
      <c r="V24" s="212">
        <f t="shared" si="4"/>
        <v>-35.85</v>
      </c>
      <c r="W24" s="212">
        <f t="shared" si="5"/>
        <v>2124.15</v>
      </c>
      <c r="X24" s="216">
        <v>43</v>
      </c>
      <c r="Y24" s="219" t="s">
        <v>215</v>
      </c>
      <c r="Z24" s="219" t="s">
        <v>223</v>
      </c>
    </row>
    <row r="25" spans="1:26" s="220" customFormat="1" ht="11.25" hidden="1" customHeight="1" x14ac:dyDescent="0.2">
      <c r="A25" s="216">
        <v>700</v>
      </c>
      <c r="B25" s="216" t="s">
        <v>197</v>
      </c>
      <c r="C25" s="217">
        <v>44552</v>
      </c>
      <c r="D25" s="216" t="s">
        <v>197</v>
      </c>
      <c r="E25" s="216" t="s">
        <v>72</v>
      </c>
      <c r="F25" s="218" t="s">
        <v>159</v>
      </c>
      <c r="G25" s="212">
        <v>5.7</v>
      </c>
      <c r="H25" s="212">
        <f t="shared" si="0"/>
        <v>0.13255813953488371</v>
      </c>
      <c r="I25" s="212">
        <f t="shared" si="1"/>
        <v>5.6999999999999993</v>
      </c>
      <c r="J25" s="212">
        <f t="shared" si="2"/>
        <v>3989.9999999999995</v>
      </c>
      <c r="K25" s="212"/>
      <c r="L25" s="212"/>
      <c r="M25" s="213">
        <f t="shared" si="3"/>
        <v>3989.9999999999995</v>
      </c>
      <c r="N25" s="212">
        <v>-71.25</v>
      </c>
      <c r="O25" s="212"/>
      <c r="P25" s="212"/>
      <c r="Q25" s="212"/>
      <c r="R25" s="212"/>
      <c r="S25" s="212">
        <v>-44.17</v>
      </c>
      <c r="T25" s="212">
        <v>-43.75</v>
      </c>
      <c r="U25" s="212"/>
      <c r="V25" s="212">
        <f t="shared" si="4"/>
        <v>-159.17000000000002</v>
      </c>
      <c r="W25" s="212">
        <f t="shared" si="5"/>
        <v>3830.8299999999995</v>
      </c>
      <c r="X25" s="216">
        <v>43</v>
      </c>
      <c r="Y25" s="219" t="s">
        <v>215</v>
      </c>
      <c r="Z25" s="219" t="s">
        <v>246</v>
      </c>
    </row>
    <row r="26" spans="1:26" s="220" customFormat="1" ht="11.25" hidden="1" customHeight="1" x14ac:dyDescent="0.2">
      <c r="A26" s="216">
        <v>0</v>
      </c>
      <c r="B26" s="216" t="s">
        <v>229</v>
      </c>
      <c r="C26" s="217">
        <v>44552</v>
      </c>
      <c r="D26" s="216" t="s">
        <v>237</v>
      </c>
      <c r="E26" s="216" t="s">
        <v>72</v>
      </c>
      <c r="F26" s="218" t="s">
        <v>159</v>
      </c>
      <c r="G26" s="212">
        <v>0</v>
      </c>
      <c r="H26" s="212">
        <f t="shared" si="0"/>
        <v>0</v>
      </c>
      <c r="I26" s="212">
        <f t="shared" si="1"/>
        <v>0</v>
      </c>
      <c r="J26" s="212">
        <f t="shared" si="2"/>
        <v>0</v>
      </c>
      <c r="K26" s="212"/>
      <c r="L26" s="212"/>
      <c r="M26" s="213">
        <f t="shared" si="3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4"/>
        <v>0</v>
      </c>
      <c r="W26" s="212">
        <f t="shared" si="5"/>
        <v>0</v>
      </c>
      <c r="X26" s="216">
        <v>43</v>
      </c>
      <c r="Y26" s="219" t="s">
        <v>215</v>
      </c>
      <c r="Z26" s="219" t="s">
        <v>246</v>
      </c>
    </row>
    <row r="27" spans="1:26" s="220" customFormat="1" ht="11.25" hidden="1" customHeight="1" x14ac:dyDescent="0.2">
      <c r="A27" s="216">
        <v>587</v>
      </c>
      <c r="B27" s="216" t="s">
        <v>203</v>
      </c>
      <c r="C27" s="217">
        <v>44553</v>
      </c>
      <c r="D27" s="216" t="s">
        <v>238</v>
      </c>
      <c r="E27" s="216" t="s">
        <v>72</v>
      </c>
      <c r="F27" s="218" t="s">
        <v>159</v>
      </c>
      <c r="G27" s="212">
        <v>6.25</v>
      </c>
      <c r="H27" s="212">
        <f t="shared" si="0"/>
        <v>0.14534883720930233</v>
      </c>
      <c r="I27" s="212">
        <f t="shared" si="1"/>
        <v>6.25</v>
      </c>
      <c r="J27" s="212">
        <f t="shared" si="2"/>
        <v>3668.75</v>
      </c>
      <c r="K27" s="212"/>
      <c r="L27" s="212"/>
      <c r="M27" s="213">
        <f t="shared" si="3"/>
        <v>3668.75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4"/>
        <v>0</v>
      </c>
      <c r="W27" s="212">
        <f t="shared" si="5"/>
        <v>3668.75</v>
      </c>
      <c r="X27" s="216">
        <v>43</v>
      </c>
      <c r="Y27" s="219" t="s">
        <v>215</v>
      </c>
      <c r="Z27" s="219" t="s">
        <v>246</v>
      </c>
    </row>
    <row r="28" spans="1:26" s="220" customFormat="1" ht="11.25" hidden="1" customHeight="1" x14ac:dyDescent="0.2">
      <c r="A28" s="216">
        <v>1015</v>
      </c>
      <c r="B28" s="218" t="s">
        <v>230</v>
      </c>
      <c r="C28" s="217">
        <v>44553</v>
      </c>
      <c r="D28" s="218" t="s">
        <v>239</v>
      </c>
      <c r="E28" s="216" t="s">
        <v>72</v>
      </c>
      <c r="F28" s="218" t="s">
        <v>159</v>
      </c>
      <c r="G28" s="212">
        <v>6</v>
      </c>
      <c r="H28" s="212">
        <f t="shared" si="0"/>
        <v>0.13953488372093023</v>
      </c>
      <c r="I28" s="212">
        <f t="shared" si="1"/>
        <v>6</v>
      </c>
      <c r="J28" s="212">
        <f t="shared" si="2"/>
        <v>6090</v>
      </c>
      <c r="K28" s="212"/>
      <c r="L28" s="212"/>
      <c r="M28" s="213">
        <f t="shared" si="3"/>
        <v>6090</v>
      </c>
      <c r="N28" s="212">
        <v>-71.25</v>
      </c>
      <c r="O28" s="212"/>
      <c r="P28" s="212"/>
      <c r="Q28" s="212"/>
      <c r="R28" s="212"/>
      <c r="S28" s="212">
        <v>-107.01</v>
      </c>
      <c r="T28" s="212">
        <v>-75.989999999999995</v>
      </c>
      <c r="U28" s="212"/>
      <c r="V28" s="212">
        <f t="shared" si="4"/>
        <v>-254.25</v>
      </c>
      <c r="W28" s="212">
        <f t="shared" si="5"/>
        <v>5835.75</v>
      </c>
      <c r="X28" s="216">
        <v>43</v>
      </c>
      <c r="Y28" s="219" t="s">
        <v>215</v>
      </c>
      <c r="Z28" s="219" t="s">
        <v>246</v>
      </c>
    </row>
    <row r="29" spans="1:26" s="220" customFormat="1" ht="11.25" hidden="1" customHeight="1" x14ac:dyDescent="0.2">
      <c r="A29" s="216">
        <v>154</v>
      </c>
      <c r="B29" s="216" t="s">
        <v>230</v>
      </c>
      <c r="C29" s="217">
        <v>44553</v>
      </c>
      <c r="D29" s="216" t="s">
        <v>239</v>
      </c>
      <c r="E29" s="216" t="s">
        <v>72</v>
      </c>
      <c r="F29" s="218" t="s">
        <v>159</v>
      </c>
      <c r="G29" s="212">
        <v>6</v>
      </c>
      <c r="H29" s="212">
        <f t="shared" si="0"/>
        <v>0.13953488372093023</v>
      </c>
      <c r="I29" s="212">
        <f t="shared" si="1"/>
        <v>6</v>
      </c>
      <c r="J29" s="212">
        <f t="shared" si="2"/>
        <v>924</v>
      </c>
      <c r="K29" s="212"/>
      <c r="L29" s="212"/>
      <c r="M29" s="213">
        <f t="shared" si="3"/>
        <v>924</v>
      </c>
      <c r="N29" s="212">
        <v>-71.25</v>
      </c>
      <c r="O29" s="212"/>
      <c r="P29" s="212"/>
      <c r="Q29" s="212"/>
      <c r="R29" s="212"/>
      <c r="S29" s="212"/>
      <c r="T29" s="212"/>
      <c r="U29" s="212"/>
      <c r="V29" s="212">
        <f t="shared" si="4"/>
        <v>-71.25</v>
      </c>
      <c r="W29" s="212">
        <f t="shared" si="5"/>
        <v>852.75</v>
      </c>
      <c r="X29" s="216">
        <v>43</v>
      </c>
      <c r="Y29" s="219" t="s">
        <v>215</v>
      </c>
      <c r="Z29" s="219" t="s">
        <v>246</v>
      </c>
    </row>
    <row r="30" spans="1:26" s="220" customFormat="1" ht="11.25" hidden="1" customHeight="1" x14ac:dyDescent="0.2">
      <c r="A30" s="216">
        <v>60</v>
      </c>
      <c r="B30" s="216" t="s">
        <v>231</v>
      </c>
      <c r="C30" s="217">
        <v>44553</v>
      </c>
      <c r="D30" s="216" t="s">
        <v>62</v>
      </c>
      <c r="E30" s="216" t="s">
        <v>72</v>
      </c>
      <c r="F30" s="218" t="s">
        <v>159</v>
      </c>
      <c r="G30" s="212">
        <v>6</v>
      </c>
      <c r="H30" s="212">
        <f t="shared" si="0"/>
        <v>0.13953488372093023</v>
      </c>
      <c r="I30" s="212">
        <f t="shared" si="1"/>
        <v>6</v>
      </c>
      <c r="J30" s="212">
        <f t="shared" si="2"/>
        <v>360</v>
      </c>
      <c r="K30" s="212"/>
      <c r="L30" s="212"/>
      <c r="M30" s="213">
        <f t="shared" si="3"/>
        <v>360</v>
      </c>
      <c r="N30" s="212">
        <v>-71.25</v>
      </c>
      <c r="O30" s="212"/>
      <c r="P30" s="212"/>
      <c r="Q30" s="212"/>
      <c r="R30" s="212"/>
      <c r="S30" s="212">
        <v>-50.03</v>
      </c>
      <c r="T30" s="212">
        <v>-50.56</v>
      </c>
      <c r="U30" s="212"/>
      <c r="V30" s="212">
        <f t="shared" si="4"/>
        <v>-171.84</v>
      </c>
      <c r="W30" s="212">
        <f t="shared" si="5"/>
        <v>188.16</v>
      </c>
      <c r="X30" s="216">
        <v>43</v>
      </c>
      <c r="Y30" s="219" t="s">
        <v>215</v>
      </c>
      <c r="Z30" s="219" t="s">
        <v>246</v>
      </c>
    </row>
    <row r="31" spans="1:26" s="220" customFormat="1" ht="11.25" hidden="1" customHeight="1" x14ac:dyDescent="0.2">
      <c r="A31" s="216">
        <v>250</v>
      </c>
      <c r="B31" s="216" t="s">
        <v>232</v>
      </c>
      <c r="C31" s="217">
        <v>44553</v>
      </c>
      <c r="D31" s="216" t="s">
        <v>62</v>
      </c>
      <c r="E31" s="216" t="s">
        <v>72</v>
      </c>
      <c r="F31" s="218" t="s">
        <v>159</v>
      </c>
      <c r="G31" s="212">
        <v>6</v>
      </c>
      <c r="H31" s="212">
        <f t="shared" si="0"/>
        <v>0.13953488372093023</v>
      </c>
      <c r="I31" s="212">
        <f t="shared" si="1"/>
        <v>6</v>
      </c>
      <c r="J31" s="212">
        <f t="shared" si="2"/>
        <v>1500</v>
      </c>
      <c r="K31" s="212"/>
      <c r="L31" s="212"/>
      <c r="M31" s="213">
        <f t="shared" si="3"/>
        <v>1500</v>
      </c>
      <c r="N31" s="212">
        <v>-71.25</v>
      </c>
      <c r="O31" s="212"/>
      <c r="P31" s="212"/>
      <c r="Q31" s="212"/>
      <c r="R31" s="212"/>
      <c r="S31" s="212"/>
      <c r="T31" s="212"/>
      <c r="U31" s="212"/>
      <c r="V31" s="212">
        <f t="shared" si="4"/>
        <v>-71.25</v>
      </c>
      <c r="W31" s="212">
        <f t="shared" si="5"/>
        <v>1428.75</v>
      </c>
      <c r="X31" s="216">
        <v>43</v>
      </c>
      <c r="Y31" s="219" t="s">
        <v>215</v>
      </c>
      <c r="Z31" s="219" t="s">
        <v>246</v>
      </c>
    </row>
    <row r="32" spans="1:26" s="220" customFormat="1" ht="11.25" hidden="1" customHeight="1" x14ac:dyDescent="0.2">
      <c r="A32" s="216">
        <v>499</v>
      </c>
      <c r="B32" s="216" t="s">
        <v>233</v>
      </c>
      <c r="C32" s="217">
        <v>44553</v>
      </c>
      <c r="D32" s="216" t="s">
        <v>62</v>
      </c>
      <c r="E32" s="216" t="s">
        <v>72</v>
      </c>
      <c r="F32" s="218" t="s">
        <v>159</v>
      </c>
      <c r="G32" s="212">
        <v>6</v>
      </c>
      <c r="H32" s="212">
        <f t="shared" si="0"/>
        <v>0.13953488372093023</v>
      </c>
      <c r="I32" s="212">
        <f t="shared" si="1"/>
        <v>6</v>
      </c>
      <c r="J32" s="212">
        <f t="shared" si="2"/>
        <v>2994</v>
      </c>
      <c r="K32" s="212"/>
      <c r="L32" s="212"/>
      <c r="M32" s="213">
        <f t="shared" si="3"/>
        <v>2994</v>
      </c>
      <c r="N32" s="212">
        <v>-71.25</v>
      </c>
      <c r="O32" s="212"/>
      <c r="P32" s="212"/>
      <c r="Q32" s="212"/>
      <c r="R32" s="212"/>
      <c r="S32" s="212"/>
      <c r="T32" s="212"/>
      <c r="U32" s="212"/>
      <c r="V32" s="212">
        <f t="shared" si="4"/>
        <v>-71.25</v>
      </c>
      <c r="W32" s="212">
        <f t="shared" si="5"/>
        <v>2922.75</v>
      </c>
      <c r="X32" s="216">
        <v>43</v>
      </c>
      <c r="Y32" s="219" t="s">
        <v>215</v>
      </c>
      <c r="Z32" s="219" t="s">
        <v>246</v>
      </c>
    </row>
    <row r="33" spans="1:26" s="220" customFormat="1" ht="11.25" customHeight="1" x14ac:dyDescent="0.2">
      <c r="A33" s="216">
        <v>720</v>
      </c>
      <c r="B33" s="216" t="s">
        <v>48</v>
      </c>
      <c r="C33" s="217">
        <v>44553</v>
      </c>
      <c r="D33" s="216" t="s">
        <v>240</v>
      </c>
      <c r="E33" s="216" t="s">
        <v>70</v>
      </c>
      <c r="F33" s="218" t="s">
        <v>159</v>
      </c>
      <c r="G33" s="212">
        <v>6.08</v>
      </c>
      <c r="H33" s="212">
        <f t="shared" si="0"/>
        <v>0.14139534883720931</v>
      </c>
      <c r="I33" s="212">
        <f t="shared" si="1"/>
        <v>6.5041860465116281</v>
      </c>
      <c r="J33" s="212">
        <f t="shared" si="2"/>
        <v>4683.013953488372</v>
      </c>
      <c r="K33" s="212"/>
      <c r="L33" s="212"/>
      <c r="M33" s="213">
        <f t="shared" si="3"/>
        <v>4683.013953488372</v>
      </c>
      <c r="N33" s="212">
        <v>-71.25</v>
      </c>
      <c r="O33" s="212"/>
      <c r="P33" s="212"/>
      <c r="Q33" s="212"/>
      <c r="R33" s="212"/>
      <c r="S33" s="212">
        <v>-28.61</v>
      </c>
      <c r="T33" s="212">
        <v>-45</v>
      </c>
      <c r="U33" s="212"/>
      <c r="V33" s="212">
        <f t="shared" si="4"/>
        <v>-144.86000000000001</v>
      </c>
      <c r="W33" s="212">
        <f t="shared" si="5"/>
        <v>4538.1539534883723</v>
      </c>
      <c r="X33" s="216">
        <v>46</v>
      </c>
      <c r="Y33" s="219" t="s">
        <v>215</v>
      </c>
      <c r="Z33" s="219" t="s">
        <v>166</v>
      </c>
    </row>
    <row r="34" spans="1:26" s="220" customFormat="1" ht="11.25" hidden="1" customHeight="1" x14ac:dyDescent="0.2">
      <c r="A34" s="216">
        <v>864</v>
      </c>
      <c r="B34" s="216" t="s">
        <v>107</v>
      </c>
      <c r="C34" s="217">
        <v>44553</v>
      </c>
      <c r="D34" s="216" t="s">
        <v>107</v>
      </c>
      <c r="E34" s="216" t="s">
        <v>70</v>
      </c>
      <c r="F34" s="218" t="s">
        <v>159</v>
      </c>
      <c r="G34" s="212">
        <v>6.26</v>
      </c>
      <c r="H34" s="212">
        <f t="shared" si="0"/>
        <v>0.14558139534883721</v>
      </c>
      <c r="I34" s="212">
        <f t="shared" si="1"/>
        <v>6.6967441860465113</v>
      </c>
      <c r="J34" s="212">
        <f t="shared" si="2"/>
        <v>5785.986976744186</v>
      </c>
      <c r="K34" s="212"/>
      <c r="L34" s="212"/>
      <c r="M34" s="213">
        <f t="shared" si="3"/>
        <v>5785.986976744186</v>
      </c>
      <c r="N34" s="212">
        <v>-71.25</v>
      </c>
      <c r="O34" s="212"/>
      <c r="P34" s="212"/>
      <c r="Q34" s="212"/>
      <c r="R34" s="212"/>
      <c r="S34" s="212">
        <v>-45.06</v>
      </c>
      <c r="T34" s="212">
        <v>-54</v>
      </c>
      <c r="U34" s="212"/>
      <c r="V34" s="212">
        <f t="shared" si="4"/>
        <v>-170.31</v>
      </c>
      <c r="W34" s="212">
        <f t="shared" si="5"/>
        <v>5615.6769767441856</v>
      </c>
      <c r="X34" s="216">
        <v>46</v>
      </c>
      <c r="Y34" s="219" t="s">
        <v>215</v>
      </c>
      <c r="Z34" s="219" t="s">
        <v>166</v>
      </c>
    </row>
    <row r="35" spans="1:26" s="220" customFormat="1" ht="11.25" hidden="1" customHeight="1" x14ac:dyDescent="0.2">
      <c r="A35" s="216">
        <v>327</v>
      </c>
      <c r="B35" s="216" t="s">
        <v>203</v>
      </c>
      <c r="C35" s="217">
        <v>44554</v>
      </c>
      <c r="D35" s="216" t="s">
        <v>238</v>
      </c>
      <c r="E35" s="216" t="s">
        <v>72</v>
      </c>
      <c r="F35" s="218" t="s">
        <v>159</v>
      </c>
      <c r="G35" s="212">
        <v>6.25</v>
      </c>
      <c r="H35" s="212">
        <f t="shared" si="0"/>
        <v>0.14534883720930233</v>
      </c>
      <c r="I35" s="212">
        <f t="shared" si="1"/>
        <v>6.25</v>
      </c>
      <c r="J35" s="212">
        <f t="shared" si="2"/>
        <v>2043.75</v>
      </c>
      <c r="K35" s="212"/>
      <c r="L35" s="212"/>
      <c r="M35" s="213">
        <f t="shared" si="3"/>
        <v>2043.75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4"/>
        <v>0</v>
      </c>
      <c r="W35" s="212">
        <f t="shared" si="5"/>
        <v>2043.75</v>
      </c>
      <c r="X35" s="216">
        <v>43</v>
      </c>
      <c r="Y35" s="219" t="s">
        <v>215</v>
      </c>
      <c r="Z35" s="219" t="s">
        <v>246</v>
      </c>
    </row>
    <row r="36" spans="1:26" s="220" customFormat="1" ht="11.25" hidden="1" customHeight="1" x14ac:dyDescent="0.2">
      <c r="A36" s="216">
        <v>214</v>
      </c>
      <c r="B36" s="218" t="s">
        <v>54</v>
      </c>
      <c r="C36" s="217">
        <v>44554</v>
      </c>
      <c r="D36" s="218" t="s">
        <v>54</v>
      </c>
      <c r="E36" s="216" t="s">
        <v>72</v>
      </c>
      <c r="F36" s="218" t="s">
        <v>159</v>
      </c>
      <c r="G36" s="212">
        <v>6</v>
      </c>
      <c r="H36" s="212">
        <f t="shared" si="0"/>
        <v>0.13953488372093023</v>
      </c>
      <c r="I36" s="212">
        <f t="shared" si="1"/>
        <v>6</v>
      </c>
      <c r="J36" s="212">
        <f t="shared" si="2"/>
        <v>1284</v>
      </c>
      <c r="K36" s="212"/>
      <c r="L36" s="212"/>
      <c r="M36" s="213">
        <f t="shared" si="3"/>
        <v>1284</v>
      </c>
      <c r="N36" s="212">
        <v>-71.25</v>
      </c>
      <c r="O36" s="212"/>
      <c r="P36" s="212"/>
      <c r="Q36" s="212"/>
      <c r="R36" s="212"/>
      <c r="S36" s="212">
        <v>-188.67</v>
      </c>
      <c r="T36" s="212">
        <v>-13.64</v>
      </c>
      <c r="U36" s="212"/>
      <c r="V36" s="212">
        <f t="shared" si="4"/>
        <v>-273.55999999999995</v>
      </c>
      <c r="W36" s="212">
        <f t="shared" si="5"/>
        <v>1010.44</v>
      </c>
      <c r="X36" s="216">
        <v>43</v>
      </c>
      <c r="Y36" s="219" t="s">
        <v>215</v>
      </c>
      <c r="Z36" s="219" t="s">
        <v>246</v>
      </c>
    </row>
    <row r="37" spans="1:26" s="220" customFormat="1" ht="11.25" hidden="1" customHeight="1" x14ac:dyDescent="0.2">
      <c r="A37" s="216">
        <v>0</v>
      </c>
      <c r="B37" s="216" t="s">
        <v>234</v>
      </c>
      <c r="C37" s="217">
        <v>44554</v>
      </c>
      <c r="D37" s="216" t="s">
        <v>241</v>
      </c>
      <c r="E37" s="216" t="s">
        <v>72</v>
      </c>
      <c r="F37" s="218" t="s">
        <v>159</v>
      </c>
      <c r="G37" s="212">
        <v>6</v>
      </c>
      <c r="H37" s="212">
        <f t="shared" si="0"/>
        <v>0.13953488372093023</v>
      </c>
      <c r="I37" s="212">
        <f t="shared" si="1"/>
        <v>6</v>
      </c>
      <c r="J37" s="212">
        <f t="shared" si="2"/>
        <v>0</v>
      </c>
      <c r="K37" s="212"/>
      <c r="L37" s="212"/>
      <c r="M37" s="213">
        <f t="shared" si="3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4"/>
        <v>0</v>
      </c>
      <c r="W37" s="212">
        <f t="shared" si="5"/>
        <v>0</v>
      </c>
      <c r="X37" s="216">
        <v>43</v>
      </c>
      <c r="Y37" s="219" t="s">
        <v>215</v>
      </c>
      <c r="Z37" s="219" t="s">
        <v>246</v>
      </c>
    </row>
    <row r="38" spans="1:26" s="220" customFormat="1" ht="11.25" hidden="1" customHeight="1" x14ac:dyDescent="0.2">
      <c r="A38" s="216">
        <v>250</v>
      </c>
      <c r="B38" s="216" t="s">
        <v>235</v>
      </c>
      <c r="C38" s="217">
        <v>44554</v>
      </c>
      <c r="D38" s="216" t="s">
        <v>238</v>
      </c>
      <c r="E38" s="216" t="s">
        <v>72</v>
      </c>
      <c r="F38" s="218" t="s">
        <v>159</v>
      </c>
      <c r="G38" s="212">
        <v>6</v>
      </c>
      <c r="H38" s="212">
        <f t="shared" si="0"/>
        <v>0.13953488372093023</v>
      </c>
      <c r="I38" s="212">
        <f t="shared" si="1"/>
        <v>6</v>
      </c>
      <c r="J38" s="212">
        <f t="shared" si="2"/>
        <v>1500</v>
      </c>
      <c r="K38" s="212"/>
      <c r="L38" s="212"/>
      <c r="M38" s="213">
        <f t="shared" si="3"/>
        <v>1500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4"/>
        <v>0</v>
      </c>
      <c r="W38" s="212">
        <f t="shared" si="5"/>
        <v>1500</v>
      </c>
      <c r="X38" s="216">
        <v>43</v>
      </c>
      <c r="Y38" s="219" t="s">
        <v>215</v>
      </c>
      <c r="Z38" s="219" t="s">
        <v>246</v>
      </c>
    </row>
    <row r="39" spans="1:26" s="220" customFormat="1" ht="11.25" hidden="1" customHeight="1" x14ac:dyDescent="0.2">
      <c r="A39" s="216">
        <v>2016</v>
      </c>
      <c r="B39" s="216" t="s">
        <v>203</v>
      </c>
      <c r="C39" s="217">
        <v>44554</v>
      </c>
      <c r="D39" s="216" t="s">
        <v>238</v>
      </c>
      <c r="E39" s="216" t="s">
        <v>245</v>
      </c>
      <c r="F39" s="218" t="s">
        <v>159</v>
      </c>
      <c r="G39" s="212">
        <v>6.36</v>
      </c>
      <c r="H39" s="212">
        <f t="shared" si="0"/>
        <v>0.14790697674418604</v>
      </c>
      <c r="I39" s="212">
        <f t="shared" si="1"/>
        <v>6.8037209302325579</v>
      </c>
      <c r="J39" s="212">
        <f t="shared" si="2"/>
        <v>13716.301395348837</v>
      </c>
      <c r="K39" s="212"/>
      <c r="L39" s="212"/>
      <c r="M39" s="213">
        <f t="shared" si="3"/>
        <v>13716.301395348837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4"/>
        <v>0</v>
      </c>
      <c r="W39" s="212">
        <f t="shared" si="5"/>
        <v>13716.301395348837</v>
      </c>
      <c r="X39" s="216">
        <v>46</v>
      </c>
      <c r="Y39" s="219" t="s">
        <v>215</v>
      </c>
      <c r="Z39" s="219" t="s">
        <v>247</v>
      </c>
    </row>
    <row r="40" spans="1:26" s="220" customFormat="1" ht="11.25" hidden="1" customHeight="1" x14ac:dyDescent="0.2">
      <c r="A40" s="216">
        <v>240</v>
      </c>
      <c r="B40" s="218" t="s">
        <v>236</v>
      </c>
      <c r="C40" s="217">
        <v>44554</v>
      </c>
      <c r="D40" s="218" t="s">
        <v>242</v>
      </c>
      <c r="E40" s="216" t="s">
        <v>245</v>
      </c>
      <c r="F40" s="218" t="s">
        <v>159</v>
      </c>
      <c r="G40" s="212">
        <v>5.89</v>
      </c>
      <c r="H40" s="212">
        <f t="shared" si="0"/>
        <v>0.1369767441860465</v>
      </c>
      <c r="I40" s="212">
        <f t="shared" si="1"/>
        <v>6.3009302325581391</v>
      </c>
      <c r="J40" s="212">
        <f t="shared" si="2"/>
        <v>1512.2232558139533</v>
      </c>
      <c r="K40" s="212"/>
      <c r="L40" s="212"/>
      <c r="M40" s="213">
        <f t="shared" si="3"/>
        <v>1512.2232558139533</v>
      </c>
      <c r="N40" s="212">
        <v>-71.25</v>
      </c>
      <c r="O40" s="212"/>
      <c r="P40" s="212"/>
      <c r="Q40" s="212"/>
      <c r="R40" s="212">
        <v>0</v>
      </c>
      <c r="S40" s="212">
        <v>-130.03</v>
      </c>
      <c r="T40" s="212">
        <v>-15</v>
      </c>
      <c r="U40" s="212"/>
      <c r="V40" s="212">
        <f t="shared" si="4"/>
        <v>-216.28</v>
      </c>
      <c r="W40" s="212">
        <f t="shared" si="5"/>
        <v>1295.9432558139533</v>
      </c>
      <c r="X40" s="216">
        <v>46</v>
      </c>
      <c r="Y40" s="219" t="s">
        <v>215</v>
      </c>
      <c r="Z40" s="219" t="s">
        <v>247</v>
      </c>
    </row>
    <row r="41" spans="1:26" s="220" customFormat="1" ht="11.25" hidden="1" customHeight="1" x14ac:dyDescent="0.2">
      <c r="A41" s="216">
        <v>281</v>
      </c>
      <c r="B41" s="216" t="s">
        <v>199</v>
      </c>
      <c r="C41" s="217">
        <v>44554</v>
      </c>
      <c r="D41" s="216" t="s">
        <v>243</v>
      </c>
      <c r="E41" s="216" t="s">
        <v>245</v>
      </c>
      <c r="F41" s="218" t="s">
        <v>159</v>
      </c>
      <c r="G41" s="212">
        <v>5.89</v>
      </c>
      <c r="H41" s="212">
        <f t="shared" si="0"/>
        <v>0.1369767441860465</v>
      </c>
      <c r="I41" s="212">
        <f t="shared" si="1"/>
        <v>6.3009302325581391</v>
      </c>
      <c r="J41" s="212">
        <f t="shared" si="2"/>
        <v>1770.5613953488371</v>
      </c>
      <c r="K41" s="212"/>
      <c r="L41" s="212"/>
      <c r="M41" s="213">
        <f t="shared" si="3"/>
        <v>1770.5613953488371</v>
      </c>
      <c r="N41" s="212">
        <v>-32.619999999999997</v>
      </c>
      <c r="O41" s="212"/>
      <c r="P41" s="212"/>
      <c r="Q41" s="212"/>
      <c r="R41" s="212"/>
      <c r="S41" s="212">
        <v>-34.28</v>
      </c>
      <c r="T41" s="212">
        <v>-17.559999999999999</v>
      </c>
      <c r="U41" s="212"/>
      <c r="V41" s="212">
        <f t="shared" si="4"/>
        <v>-84.460000000000008</v>
      </c>
      <c r="W41" s="212">
        <f t="shared" si="5"/>
        <v>1686.1013953488371</v>
      </c>
      <c r="X41" s="216">
        <v>46</v>
      </c>
      <c r="Y41" s="219" t="s">
        <v>215</v>
      </c>
      <c r="Z41" s="219" t="s">
        <v>166</v>
      </c>
    </row>
    <row r="42" spans="1:26" s="220" customFormat="1" ht="11.25" hidden="1" customHeight="1" x14ac:dyDescent="0.2">
      <c r="A42" s="216">
        <v>199</v>
      </c>
      <c r="B42" s="216" t="s">
        <v>200</v>
      </c>
      <c r="C42" s="217">
        <v>44554</v>
      </c>
      <c r="D42" s="216" t="s">
        <v>244</v>
      </c>
      <c r="E42" s="216" t="s">
        <v>245</v>
      </c>
      <c r="F42" s="218" t="s">
        <v>159</v>
      </c>
      <c r="G42" s="212">
        <v>5.89</v>
      </c>
      <c r="H42" s="212">
        <f t="shared" si="0"/>
        <v>0.1369767441860465</v>
      </c>
      <c r="I42" s="212">
        <f t="shared" si="1"/>
        <v>6.3009302325581391</v>
      </c>
      <c r="J42" s="212">
        <f t="shared" si="2"/>
        <v>1253.8851162790697</v>
      </c>
      <c r="K42" s="212"/>
      <c r="L42" s="212"/>
      <c r="M42" s="213">
        <f t="shared" si="3"/>
        <v>1253.8851162790697</v>
      </c>
      <c r="N42" s="212">
        <v>-35.630000000000003</v>
      </c>
      <c r="O42" s="212"/>
      <c r="P42" s="212"/>
      <c r="Q42" s="212"/>
      <c r="R42" s="212"/>
      <c r="S42" s="212">
        <v>-17.68</v>
      </c>
      <c r="T42" s="212">
        <v>-12.44</v>
      </c>
      <c r="U42" s="212"/>
      <c r="V42" s="212">
        <f t="shared" si="4"/>
        <v>-65.75</v>
      </c>
      <c r="W42" s="212">
        <f t="shared" si="5"/>
        <v>1188.1351162790697</v>
      </c>
      <c r="X42" s="216">
        <v>46</v>
      </c>
      <c r="Y42" s="219" t="s">
        <v>215</v>
      </c>
      <c r="Z42" s="219" t="s">
        <v>166</v>
      </c>
    </row>
    <row r="43" spans="1:26" s="220" customFormat="1" ht="11.25" hidden="1" customHeight="1" x14ac:dyDescent="0.2">
      <c r="A43" s="216">
        <v>144</v>
      </c>
      <c r="B43" s="216" t="s">
        <v>248</v>
      </c>
      <c r="C43" s="217">
        <v>44553</v>
      </c>
      <c r="D43" s="216" t="s">
        <v>69</v>
      </c>
      <c r="E43" s="216" t="s">
        <v>70</v>
      </c>
      <c r="F43" s="218" t="s">
        <v>159</v>
      </c>
      <c r="G43" s="212">
        <v>6.89</v>
      </c>
      <c r="H43" s="212">
        <f t="shared" ref="H43:H44" si="6">G43/$H$12</f>
        <v>0.16023255813953488</v>
      </c>
      <c r="I43" s="212">
        <v>6.5041860465116281</v>
      </c>
      <c r="J43" s="212">
        <f t="shared" ref="J43:J44" si="7">+I43*A43</f>
        <v>936.60279069767444</v>
      </c>
      <c r="K43" s="212"/>
      <c r="L43" s="212"/>
      <c r="M43" s="213">
        <f t="shared" ref="M43:M44" si="8">SUM(J43:L43)</f>
        <v>936.60279069767444</v>
      </c>
      <c r="N43" s="212">
        <v>-71.25</v>
      </c>
      <c r="O43" s="212"/>
      <c r="P43" s="212"/>
      <c r="Q43" s="212"/>
      <c r="R43" s="212"/>
      <c r="S43" s="212">
        <v>-480.99</v>
      </c>
      <c r="T43" s="212">
        <v>-21</v>
      </c>
      <c r="U43" s="212"/>
      <c r="V43" s="212">
        <f t="shared" ref="V43:V44" si="9">SUM(N43:U43)</f>
        <v>-573.24</v>
      </c>
      <c r="W43" s="212">
        <f t="shared" ref="W43:W44" si="10">+M43+V43-K43-L43</f>
        <v>363.36279069767443</v>
      </c>
      <c r="X43" s="216">
        <v>46</v>
      </c>
      <c r="Y43" s="219" t="s">
        <v>215</v>
      </c>
      <c r="Z43" s="219" t="s">
        <v>166</v>
      </c>
    </row>
    <row r="44" spans="1:26" s="220" customFormat="1" ht="11.25" hidden="1" customHeight="1" x14ac:dyDescent="0.2">
      <c r="A44" s="216">
        <v>192</v>
      </c>
      <c r="B44" s="216" t="s">
        <v>51</v>
      </c>
      <c r="C44" s="217">
        <v>44554</v>
      </c>
      <c r="D44" s="216" t="s">
        <v>69</v>
      </c>
      <c r="E44" s="216" t="s">
        <v>245</v>
      </c>
      <c r="F44" s="218" t="s">
        <v>159</v>
      </c>
      <c r="G44" s="212">
        <v>7.89</v>
      </c>
      <c r="H44" s="212">
        <f t="shared" si="6"/>
        <v>0.18348837209302324</v>
      </c>
      <c r="I44" s="212">
        <v>7.4990697674418607</v>
      </c>
      <c r="J44" s="212">
        <f t="shared" si="7"/>
        <v>1439.8213953488373</v>
      </c>
      <c r="K44" s="212"/>
      <c r="L44" s="212"/>
      <c r="M44" s="213">
        <f t="shared" si="8"/>
        <v>1439.8213953488373</v>
      </c>
      <c r="N44" s="212">
        <v>-71.25</v>
      </c>
      <c r="O44" s="212"/>
      <c r="P44" s="212"/>
      <c r="Q44" s="212"/>
      <c r="R44" s="212"/>
      <c r="S44" s="212"/>
      <c r="T44" s="212"/>
      <c r="U44" s="212"/>
      <c r="V44" s="212">
        <f t="shared" si="9"/>
        <v>-71.25</v>
      </c>
      <c r="W44" s="212">
        <f t="shared" si="10"/>
        <v>1368.5713953488373</v>
      </c>
      <c r="X44" s="216">
        <v>46</v>
      </c>
      <c r="Y44" s="219" t="s">
        <v>215</v>
      </c>
      <c r="Z44" s="219" t="s">
        <v>166</v>
      </c>
    </row>
    <row r="45" spans="1:26" s="188" customFormat="1" ht="13.5" thickBot="1" x14ac:dyDescent="0.25">
      <c r="A45" s="129">
        <f>SUBTOTAL(9,A14:A42)</f>
        <v>720</v>
      </c>
      <c r="B45" s="287" t="s">
        <v>26</v>
      </c>
      <c r="C45" s="288"/>
      <c r="D45" s="288"/>
      <c r="E45" s="288"/>
      <c r="F45" s="288"/>
      <c r="G45" s="288"/>
      <c r="H45" s="288"/>
      <c r="I45" s="130">
        <f>J45/A45</f>
        <v>6.5041860465116281</v>
      </c>
      <c r="J45" s="130">
        <f t="shared" ref="J45:V45" si="11">SUBTOTAL(9,J14:J42)</f>
        <v>4683.013953488372</v>
      </c>
      <c r="K45" s="130">
        <f t="shared" si="11"/>
        <v>0</v>
      </c>
      <c r="L45" s="130">
        <f t="shared" si="11"/>
        <v>0</v>
      </c>
      <c r="M45" s="130">
        <f t="shared" si="11"/>
        <v>4683.013953488372</v>
      </c>
      <c r="N45" s="130">
        <f t="shared" si="11"/>
        <v>-71.25</v>
      </c>
      <c r="O45" s="130">
        <f t="shared" si="11"/>
        <v>0</v>
      </c>
      <c r="P45" s="130">
        <f t="shared" si="11"/>
        <v>0</v>
      </c>
      <c r="Q45" s="130">
        <f t="shared" si="11"/>
        <v>0</v>
      </c>
      <c r="R45" s="130">
        <f t="shared" si="11"/>
        <v>0</v>
      </c>
      <c r="S45" s="130">
        <f t="shared" si="11"/>
        <v>-28.61</v>
      </c>
      <c r="T45" s="130">
        <f t="shared" si="11"/>
        <v>-45</v>
      </c>
      <c r="U45" s="130">
        <f t="shared" si="11"/>
        <v>0</v>
      </c>
      <c r="V45" s="203">
        <f t="shared" si="11"/>
        <v>-144.86000000000001</v>
      </c>
      <c r="W45" s="203">
        <f>SUBTOTAL(9,W14:W44)</f>
        <v>4538.1539534883723</v>
      </c>
      <c r="X45" s="295"/>
      <c r="Y45" s="296"/>
      <c r="Z45" s="296"/>
    </row>
    <row r="46" spans="1:26" x14ac:dyDescent="0.25">
      <c r="A46" s="262"/>
      <c r="B46" s="262"/>
      <c r="C46" s="262"/>
      <c r="D46" s="262"/>
      <c r="E46" s="262"/>
      <c r="F46" s="262"/>
      <c r="G46" s="103"/>
      <c r="H46" s="262"/>
      <c r="I46" s="262"/>
      <c r="J46" s="262"/>
      <c r="K46" s="262"/>
      <c r="L46" s="262"/>
      <c r="M46" s="103"/>
      <c r="N46" s="262"/>
      <c r="O46" s="262"/>
      <c r="P46" s="262"/>
      <c r="Q46" s="262"/>
      <c r="R46" s="262"/>
      <c r="S46" s="104"/>
      <c r="T46" s="262"/>
      <c r="U46" s="262"/>
      <c r="V46" s="105"/>
      <c r="W46" s="262"/>
      <c r="X46" s="262"/>
    </row>
    <row r="47" spans="1:26" x14ac:dyDescent="0.25">
      <c r="A47" s="149" t="e">
        <f>+#REF!+#REF!+#REF!+#REF!+#REF!+#REF!+#REF!+#REF!+#REF!+#REF!+#REF!+#REF!+#REF!+#REF!+#REF!+#REF!+#REF!+#REF!+#REF!+#REF!+#REF!</f>
        <v>#REF!</v>
      </c>
      <c r="B47" s="262"/>
      <c r="C47" s="262"/>
      <c r="D47" s="262"/>
      <c r="E47" s="262"/>
      <c r="F47" s="262"/>
      <c r="G47" s="103"/>
      <c r="H47" s="262"/>
      <c r="I47" s="262"/>
      <c r="J47" s="106" t="e">
        <f>+#REF!+#REF!+#REF!+#REF!+#REF!+#REF!+#REF!+#REF!+#REF!+#REF!+#REF!+#REF!+#REF!+#REF!+#REF!+#REF!+#REF!+#REF!+#REF!+#REF!+#REF!</f>
        <v>#REF!</v>
      </c>
      <c r="K47" s="106" t="e">
        <f>+#REF!+#REF!+#REF!+#REF!+#REF!+#REF!+#REF!+#REF!+#REF!+#REF!+#REF!+#REF!+#REF!+#REF!+#REF!+#REF!+#REF!+#REF!+#REF!+#REF!+#REF!</f>
        <v>#REF!</v>
      </c>
      <c r="L47" s="106" t="e">
        <f>+#REF!+#REF!+#REF!+#REF!+#REF!+#REF!+#REF!+#REF!+#REF!+#REF!+#REF!+#REF!+#REF!+#REF!+#REF!+#REF!+#REF!+#REF!+#REF!+#REF!+#REF!</f>
        <v>#REF!</v>
      </c>
      <c r="M47" s="106" t="e">
        <f>+#REF!+#REF!+#REF!+#REF!+#REF!+#REF!+#REF!+#REF!+#REF!+#REF!+#REF!+#REF!+#REF!+#REF!+#REF!+#REF!+#REF!+#REF!+#REF!+#REF!+#REF!</f>
        <v>#REF!</v>
      </c>
      <c r="N47" s="106" t="e">
        <f>+#REF!+#REF!+#REF!+#REF!+#REF!+#REF!+#REF!+#REF!+#REF!+#REF!+#REF!+#REF!+#REF!+#REF!+#REF!+#REF!+#REF!+#REF!+#REF!+#REF!+#REF!</f>
        <v>#REF!</v>
      </c>
      <c r="O47" s="106" t="e">
        <f>+#REF!+#REF!+#REF!+#REF!+#REF!+#REF!+#REF!+#REF!+#REF!+#REF!+#REF!+#REF!+#REF!+#REF!+#REF!+#REF!+#REF!+#REF!+#REF!+#REF!+#REF!</f>
        <v>#REF!</v>
      </c>
      <c r="P47" s="106" t="e">
        <f>+#REF!+#REF!+#REF!+#REF!+#REF!+#REF!+#REF!+#REF!+#REF!+#REF!+#REF!+#REF!+#REF!+#REF!+#REF!+#REF!+#REF!+#REF!+#REF!+#REF!+#REF!</f>
        <v>#REF!</v>
      </c>
      <c r="Q47" s="106" t="e">
        <f>+#REF!+#REF!+#REF!+#REF!+#REF!+#REF!+#REF!+#REF!+#REF!+#REF!+#REF!+#REF!+#REF!+#REF!+#REF!+#REF!+#REF!+#REF!+#REF!+#REF!+#REF!</f>
        <v>#REF!</v>
      </c>
      <c r="R47" s="106" t="e">
        <f>+#REF!+#REF!+#REF!+#REF!+#REF!+#REF!+#REF!+#REF!+#REF!+#REF!+#REF!+#REF!+#REF!+#REF!+#REF!+#REF!+#REF!+#REF!+#REF!+#REF!+#REF!</f>
        <v>#REF!</v>
      </c>
      <c r="S47" s="106" t="e">
        <f>+#REF!+#REF!+#REF!+#REF!+#REF!+#REF!+#REF!+#REF!+#REF!+#REF!+#REF!+#REF!+#REF!+#REF!+#REF!+#REF!+#REF!+#REF!+#REF!+#REF!+#REF!</f>
        <v>#REF!</v>
      </c>
      <c r="T47" s="106" t="e">
        <f>+#REF!+#REF!+#REF!+#REF!+#REF!+#REF!+#REF!+#REF!+#REF!+#REF!+#REF!+#REF!+#REF!+#REF!+#REF!+#REF!+#REF!+#REF!+#REF!+#REF!+#REF!</f>
        <v>#REF!</v>
      </c>
      <c r="U47" s="106" t="e">
        <f>+#REF!+#REF!+#REF!+#REF!+#REF!+#REF!+#REF!+#REF!+#REF!+#REF!+#REF!+#REF!+#REF!+#REF!+#REF!+#REF!+#REF!+#REF!+#REF!+#REF!+#REF!</f>
        <v>#REF!</v>
      </c>
      <c r="V47" s="106" t="e">
        <f>+#REF!+#REF!+#REF!+#REF!+#REF!+#REF!+#REF!+#REF!+#REF!+#REF!+#REF!+#REF!+#REF!+#REF!+#REF!+#REF!+#REF!+#REF!+#REF!+#REF!+#REF!</f>
        <v>#REF!</v>
      </c>
      <c r="W47" s="106" t="e">
        <f>+#REF!+#REF!+#REF!+#REF!+#REF!+#REF!+#REF!+#REF!+#REF!+#REF!+#REF!+#REF!+#REF!+#REF!+#REF!+#REF!+#REF!+#REF!+#REF!+#REF!+#REF!</f>
        <v>#REF!</v>
      </c>
      <c r="X47" s="262"/>
    </row>
    <row r="48" spans="1:26" x14ac:dyDescent="0.25">
      <c r="A48" s="149" t="e">
        <f>+A45-A47</f>
        <v>#REF!</v>
      </c>
      <c r="B48" s="262"/>
      <c r="C48" s="262"/>
      <c r="D48" s="262"/>
      <c r="E48" s="262"/>
      <c r="F48" s="262"/>
      <c r="G48" s="103"/>
      <c r="H48" s="262"/>
      <c r="I48" s="262"/>
      <c r="J48" s="106" t="e">
        <f>+J47-J45</f>
        <v>#REF!</v>
      </c>
      <c r="K48" s="106" t="e">
        <f t="shared" ref="K48:W48" si="12">+K47-K45</f>
        <v>#REF!</v>
      </c>
      <c r="L48" s="106" t="e">
        <f t="shared" si="12"/>
        <v>#REF!</v>
      </c>
      <c r="M48" s="106" t="e">
        <f t="shared" si="12"/>
        <v>#REF!</v>
      </c>
      <c r="N48" s="106" t="e">
        <f t="shared" si="12"/>
        <v>#REF!</v>
      </c>
      <c r="O48" s="106" t="e">
        <f t="shared" si="12"/>
        <v>#REF!</v>
      </c>
      <c r="P48" s="106" t="e">
        <f t="shared" si="12"/>
        <v>#REF!</v>
      </c>
      <c r="Q48" s="106" t="e">
        <f t="shared" si="12"/>
        <v>#REF!</v>
      </c>
      <c r="R48" s="106" t="e">
        <f t="shared" si="12"/>
        <v>#REF!</v>
      </c>
      <c r="S48" s="106" t="e">
        <f t="shared" si="12"/>
        <v>#REF!</v>
      </c>
      <c r="T48" s="106" t="e">
        <f t="shared" si="12"/>
        <v>#REF!</v>
      </c>
      <c r="U48" s="106" t="e">
        <f t="shared" si="12"/>
        <v>#REF!</v>
      </c>
      <c r="V48" s="106" t="e">
        <f t="shared" si="12"/>
        <v>#REF!</v>
      </c>
      <c r="W48" s="106" t="e">
        <f t="shared" si="12"/>
        <v>#REF!</v>
      </c>
      <c r="X48" s="262"/>
    </row>
    <row r="49" spans="1:24" x14ac:dyDescent="0.25">
      <c r="A49" s="149"/>
      <c r="B49" s="149"/>
      <c r="C49" s="262"/>
      <c r="D49" s="262"/>
      <c r="E49" s="262"/>
      <c r="F49" s="262"/>
      <c r="G49" s="103"/>
      <c r="H49" s="262"/>
      <c r="I49" s="262"/>
      <c r="J49" s="262"/>
      <c r="K49" s="262"/>
      <c r="L49" s="262"/>
      <c r="M49" s="103"/>
      <c r="N49" s="262"/>
      <c r="O49" s="262"/>
      <c r="P49" s="262"/>
      <c r="Q49" s="262"/>
      <c r="R49" s="262"/>
      <c r="S49" s="104"/>
      <c r="T49" s="262"/>
      <c r="U49" s="262"/>
      <c r="V49" s="105"/>
      <c r="W49" s="262"/>
      <c r="X49" s="262"/>
    </row>
    <row r="50" spans="1:24" x14ac:dyDescent="0.25">
      <c r="A50" s="149"/>
      <c r="B50" s="262"/>
      <c r="C50" s="262"/>
      <c r="D50" s="262"/>
      <c r="E50" s="262"/>
      <c r="F50" s="262"/>
      <c r="G50" s="103"/>
      <c r="H50" s="262"/>
      <c r="I50" s="262"/>
      <c r="J50" s="262"/>
      <c r="K50" s="262"/>
      <c r="L50" s="262"/>
      <c r="M50" s="103"/>
      <c r="N50" s="262"/>
      <c r="O50" s="262"/>
      <c r="P50" s="262"/>
      <c r="Q50" s="262"/>
      <c r="R50" s="262"/>
      <c r="S50" s="104"/>
      <c r="T50" s="262"/>
      <c r="U50" s="262"/>
      <c r="V50" s="105"/>
      <c r="W50" s="262"/>
      <c r="X50" s="262"/>
    </row>
    <row r="51" spans="1:24" x14ac:dyDescent="0.25">
      <c r="A51" s="262"/>
      <c r="B51" s="262"/>
      <c r="C51" s="262"/>
      <c r="D51" s="262"/>
      <c r="E51" s="262"/>
      <c r="F51" s="262"/>
      <c r="G51" s="103"/>
      <c r="H51" s="262"/>
      <c r="I51" s="262"/>
      <c r="J51" s="262"/>
      <c r="K51" s="262"/>
      <c r="L51" s="262"/>
      <c r="M51" s="103"/>
      <c r="N51" s="262"/>
      <c r="O51" s="262"/>
      <c r="P51" s="262"/>
      <c r="Q51" s="262"/>
      <c r="R51" s="262"/>
      <c r="S51" s="104"/>
      <c r="T51" s="262"/>
      <c r="U51" s="262"/>
      <c r="V51" s="105"/>
      <c r="W51" s="262"/>
      <c r="X51" s="262"/>
    </row>
    <row r="52" spans="1:24" x14ac:dyDescent="0.25">
      <c r="A52" s="262"/>
      <c r="B52" s="262"/>
      <c r="C52" s="262"/>
      <c r="D52" s="262"/>
      <c r="E52" s="262"/>
      <c r="F52" s="262"/>
      <c r="G52" s="103"/>
      <c r="H52" s="262"/>
      <c r="I52" s="262"/>
      <c r="J52" s="262"/>
      <c r="K52" s="262"/>
      <c r="L52" s="262"/>
      <c r="M52" s="103"/>
      <c r="N52" s="262"/>
      <c r="O52" s="262"/>
      <c r="P52" s="262"/>
      <c r="Q52" s="262"/>
      <c r="R52" s="262"/>
      <c r="S52" s="104"/>
      <c r="T52" s="262"/>
      <c r="U52" s="262"/>
      <c r="V52" s="105"/>
      <c r="W52" s="262"/>
      <c r="X52" s="262"/>
    </row>
    <row r="53" spans="1:24" x14ac:dyDescent="0.25">
      <c r="A53" s="262"/>
      <c r="B53" s="262"/>
      <c r="C53" s="262"/>
      <c r="D53" s="262"/>
      <c r="E53" s="262"/>
      <c r="F53" s="262"/>
      <c r="G53" s="103"/>
      <c r="H53" s="262"/>
      <c r="I53" s="262"/>
      <c r="J53" s="262"/>
      <c r="K53" s="262"/>
      <c r="L53" s="262"/>
      <c r="M53" s="103"/>
      <c r="N53" s="262"/>
      <c r="O53" s="262"/>
      <c r="P53" s="262"/>
      <c r="Q53" s="262"/>
      <c r="R53" s="262"/>
      <c r="S53" s="104"/>
      <c r="T53" s="262"/>
      <c r="U53" s="262"/>
      <c r="V53" s="105"/>
      <c r="W53" s="262"/>
      <c r="X53" s="262"/>
    </row>
    <row r="54" spans="1:24" x14ac:dyDescent="0.25">
      <c r="A54" s="262"/>
      <c r="B54" s="262"/>
      <c r="C54" s="262"/>
      <c r="D54" s="262"/>
      <c r="E54" s="262"/>
      <c r="F54" s="262"/>
      <c r="G54" s="103"/>
      <c r="H54" s="262"/>
      <c r="I54" s="262"/>
      <c r="J54" s="262"/>
      <c r="K54" s="262"/>
      <c r="L54" s="262"/>
      <c r="M54" s="103"/>
      <c r="N54" s="262"/>
      <c r="O54" s="262"/>
      <c r="P54" s="262"/>
      <c r="Q54" s="262"/>
      <c r="R54" s="262"/>
      <c r="S54" s="104"/>
      <c r="T54" s="262"/>
      <c r="U54" s="262"/>
      <c r="V54" s="105"/>
      <c r="W54" s="262"/>
      <c r="X54" s="262"/>
    </row>
    <row r="55" spans="1:24" x14ac:dyDescent="0.25">
      <c r="A55" s="262"/>
      <c r="B55" s="262"/>
      <c r="C55" s="262"/>
      <c r="D55" s="262"/>
      <c r="E55" s="262"/>
      <c r="F55" s="262"/>
      <c r="G55" s="103"/>
      <c r="H55" s="262"/>
      <c r="I55" s="262"/>
      <c r="J55" s="262"/>
      <c r="K55" s="262"/>
      <c r="L55" s="262"/>
      <c r="M55" s="103"/>
      <c r="N55" s="262"/>
      <c r="O55" s="262"/>
      <c r="P55" s="262"/>
      <c r="Q55" s="262"/>
      <c r="R55" s="262"/>
      <c r="S55" s="104"/>
      <c r="T55" s="262"/>
      <c r="U55" s="262"/>
      <c r="V55" s="105"/>
      <c r="W55" s="262"/>
      <c r="X55" s="262"/>
    </row>
    <row r="56" spans="1:24" x14ac:dyDescent="0.25">
      <c r="A56" s="262"/>
      <c r="B56" s="262"/>
      <c r="C56" s="262"/>
      <c r="D56" s="262"/>
      <c r="E56" s="262"/>
      <c r="F56" s="262"/>
      <c r="G56" s="103"/>
      <c r="H56" s="262"/>
      <c r="I56" s="262"/>
      <c r="J56" s="262"/>
      <c r="K56" s="262"/>
      <c r="L56" s="262"/>
      <c r="M56" s="103"/>
      <c r="N56" s="262"/>
      <c r="O56" s="262"/>
      <c r="P56" s="262"/>
      <c r="Q56" s="262"/>
      <c r="R56" s="262"/>
      <c r="S56" s="104"/>
      <c r="T56" s="262"/>
      <c r="U56" s="262"/>
      <c r="V56" s="105"/>
      <c r="W56" s="262"/>
      <c r="X56" s="262"/>
    </row>
    <row r="57" spans="1:24" x14ac:dyDescent="0.25">
      <c r="A57" s="262"/>
      <c r="B57" s="262"/>
      <c r="C57" s="262"/>
      <c r="D57" s="262"/>
      <c r="E57" s="262"/>
      <c r="F57" s="262"/>
      <c r="G57" s="103"/>
      <c r="H57" s="262"/>
      <c r="I57" s="262"/>
      <c r="J57" s="262"/>
      <c r="K57" s="262"/>
      <c r="L57" s="262"/>
      <c r="M57" s="103"/>
      <c r="N57" s="262"/>
      <c r="O57" s="262"/>
      <c r="P57" s="262"/>
      <c r="Q57" s="262"/>
      <c r="R57" s="262"/>
      <c r="S57" s="104"/>
      <c r="T57" s="262"/>
      <c r="U57" s="262"/>
      <c r="V57" s="105"/>
      <c r="W57" s="262"/>
      <c r="X57" s="262"/>
    </row>
    <row r="58" spans="1:24" x14ac:dyDescent="0.25">
      <c r="A58" s="262"/>
      <c r="B58" s="262"/>
      <c r="C58" s="262"/>
      <c r="D58" s="262"/>
      <c r="E58" s="262"/>
      <c r="F58" s="262"/>
      <c r="G58" s="103"/>
      <c r="H58" s="262"/>
      <c r="I58" s="262"/>
      <c r="J58" s="262"/>
      <c r="K58" s="262"/>
      <c r="L58" s="262"/>
      <c r="M58" s="103"/>
      <c r="N58" s="262"/>
      <c r="O58" s="262"/>
      <c r="P58" s="262"/>
      <c r="Q58" s="262"/>
      <c r="R58" s="262"/>
      <c r="S58" s="104"/>
      <c r="T58" s="262"/>
      <c r="U58" s="262"/>
      <c r="V58" s="105"/>
      <c r="W58" s="262"/>
      <c r="X58" s="262"/>
    </row>
    <row r="59" spans="1:24" x14ac:dyDescent="0.25">
      <c r="A59" s="262"/>
      <c r="B59" s="262"/>
      <c r="C59" s="262"/>
      <c r="D59" s="262"/>
      <c r="E59" s="262"/>
      <c r="F59" s="262"/>
      <c r="G59" s="103"/>
      <c r="H59" s="262"/>
      <c r="I59" s="262"/>
      <c r="J59" s="262"/>
      <c r="K59" s="262"/>
      <c r="L59" s="262"/>
      <c r="M59" s="103"/>
      <c r="N59" s="262"/>
      <c r="O59" s="262"/>
      <c r="P59" s="262"/>
      <c r="Q59" s="262"/>
      <c r="R59" s="262"/>
      <c r="S59" s="104"/>
      <c r="T59" s="262"/>
      <c r="U59" s="262"/>
      <c r="V59" s="105"/>
      <c r="W59" s="262"/>
      <c r="X59" s="262"/>
    </row>
    <row r="60" spans="1:24" x14ac:dyDescent="0.25">
      <c r="A60" s="262"/>
      <c r="B60" s="262"/>
      <c r="C60" s="262"/>
      <c r="D60" s="262"/>
      <c r="E60" s="262"/>
      <c r="F60" s="262"/>
      <c r="G60" s="103"/>
      <c r="H60" s="262"/>
      <c r="I60" s="262"/>
      <c r="J60" s="262"/>
      <c r="K60" s="262"/>
      <c r="L60" s="262"/>
      <c r="M60" s="103"/>
      <c r="N60" s="262"/>
      <c r="O60" s="262"/>
      <c r="P60" s="262"/>
      <c r="Q60" s="262"/>
      <c r="R60" s="262"/>
      <c r="S60" s="104"/>
      <c r="T60" s="262"/>
      <c r="U60" s="262"/>
      <c r="V60" s="105"/>
      <c r="W60" s="262"/>
      <c r="X60" s="262"/>
    </row>
    <row r="61" spans="1:24" x14ac:dyDescent="0.25">
      <c r="A61" s="262"/>
      <c r="B61" s="262"/>
      <c r="C61" s="262"/>
      <c r="D61" s="262"/>
      <c r="E61" s="262"/>
      <c r="F61" s="262"/>
      <c r="G61" s="103"/>
      <c r="H61" s="262"/>
      <c r="I61" s="262"/>
      <c r="J61" s="262"/>
      <c r="K61" s="262"/>
      <c r="L61" s="262"/>
      <c r="M61" s="103"/>
      <c r="N61" s="262"/>
      <c r="O61" s="262"/>
      <c r="P61" s="262"/>
      <c r="Q61" s="262"/>
      <c r="R61" s="262"/>
      <c r="S61" s="104"/>
      <c r="T61" s="262"/>
      <c r="U61" s="262"/>
      <c r="V61" s="105"/>
      <c r="W61" s="262"/>
      <c r="X61" s="262"/>
    </row>
    <row r="62" spans="1:24" x14ac:dyDescent="0.25">
      <c r="A62" s="262"/>
      <c r="B62" s="262"/>
      <c r="C62" s="262"/>
      <c r="D62" s="262"/>
      <c r="E62" s="262"/>
      <c r="F62" s="262"/>
      <c r="G62" s="103"/>
      <c r="H62" s="262"/>
      <c r="I62" s="262"/>
      <c r="J62" s="262"/>
      <c r="K62" s="262"/>
      <c r="L62" s="262"/>
      <c r="M62" s="103"/>
      <c r="N62" s="262"/>
      <c r="O62" s="262"/>
      <c r="P62" s="262"/>
      <c r="Q62" s="262"/>
      <c r="R62" s="262"/>
      <c r="S62" s="104"/>
      <c r="T62" s="262"/>
      <c r="U62" s="262"/>
      <c r="V62" s="105"/>
      <c r="W62" s="262"/>
      <c r="X62" s="262"/>
    </row>
    <row r="63" spans="1:24" x14ac:dyDescent="0.25">
      <c r="A63" s="262"/>
      <c r="B63" s="262"/>
      <c r="C63" s="262"/>
      <c r="D63" s="262"/>
      <c r="E63" s="262"/>
      <c r="F63" s="262"/>
      <c r="G63" s="103"/>
      <c r="H63" s="262"/>
      <c r="I63" s="262"/>
      <c r="J63" s="262"/>
      <c r="K63" s="262"/>
      <c r="L63" s="262"/>
      <c r="M63" s="103"/>
      <c r="N63" s="262"/>
      <c r="O63" s="262"/>
      <c r="P63" s="262"/>
      <c r="Q63" s="262"/>
      <c r="R63" s="262"/>
      <c r="S63" s="104"/>
      <c r="T63" s="262"/>
      <c r="U63" s="262"/>
      <c r="V63" s="105"/>
      <c r="W63" s="262"/>
      <c r="X63" s="262"/>
    </row>
    <row r="64" spans="1:24" x14ac:dyDescent="0.25">
      <c r="A64" s="262"/>
      <c r="B64" s="262"/>
      <c r="C64" s="262"/>
      <c r="D64" s="262"/>
      <c r="E64" s="262"/>
      <c r="F64" s="262"/>
      <c r="G64" s="103"/>
      <c r="H64" s="262"/>
      <c r="I64" s="262"/>
      <c r="J64" s="262"/>
      <c r="K64" s="262"/>
      <c r="L64" s="262"/>
      <c r="M64" s="103"/>
      <c r="N64" s="262"/>
      <c r="O64" s="262"/>
      <c r="P64" s="262"/>
      <c r="Q64" s="262"/>
      <c r="R64" s="262"/>
      <c r="S64" s="104"/>
      <c r="T64" s="262"/>
      <c r="U64" s="262"/>
      <c r="V64" s="105"/>
      <c r="W64" s="262"/>
      <c r="X64" s="262"/>
    </row>
    <row r="65" spans="1:24" x14ac:dyDescent="0.25">
      <c r="A65" s="262"/>
      <c r="B65" s="262"/>
      <c r="C65" s="262"/>
      <c r="D65" s="262"/>
      <c r="E65" s="262"/>
      <c r="F65" s="262"/>
      <c r="G65" s="103"/>
      <c r="H65" s="262"/>
      <c r="I65" s="262"/>
      <c r="J65" s="262"/>
      <c r="K65" s="262"/>
      <c r="L65" s="262"/>
      <c r="M65" s="103"/>
      <c r="N65" s="262"/>
      <c r="O65" s="262"/>
      <c r="P65" s="262"/>
      <c r="Q65" s="262"/>
      <c r="R65" s="262"/>
      <c r="S65" s="104"/>
      <c r="T65" s="262"/>
      <c r="U65" s="262"/>
      <c r="V65" s="105"/>
      <c r="W65" s="262"/>
      <c r="X65" s="262"/>
    </row>
    <row r="66" spans="1:24" x14ac:dyDescent="0.25">
      <c r="A66" s="262"/>
      <c r="B66" s="262"/>
      <c r="C66" s="262"/>
      <c r="D66" s="262"/>
      <c r="E66" s="262"/>
      <c r="F66" s="262"/>
      <c r="G66" s="103"/>
      <c r="H66" s="262"/>
      <c r="I66" s="262"/>
      <c r="J66" s="262"/>
      <c r="K66" s="262"/>
      <c r="L66" s="262"/>
      <c r="M66" s="103"/>
      <c r="N66" s="262"/>
      <c r="O66" s="262"/>
      <c r="P66" s="262"/>
      <c r="Q66" s="262"/>
      <c r="R66" s="262"/>
      <c r="S66" s="104"/>
      <c r="T66" s="262"/>
      <c r="U66" s="262"/>
      <c r="V66" s="105"/>
      <c r="W66" s="262"/>
      <c r="X66" s="262"/>
    </row>
    <row r="67" spans="1:24" x14ac:dyDescent="0.25">
      <c r="A67" s="262"/>
      <c r="B67" s="262"/>
      <c r="C67" s="262"/>
      <c r="D67" s="262"/>
      <c r="E67" s="262"/>
      <c r="F67" s="262"/>
      <c r="G67" s="103"/>
      <c r="H67" s="262"/>
      <c r="I67" s="262"/>
      <c r="J67" s="262"/>
      <c r="K67" s="262"/>
      <c r="L67" s="262"/>
      <c r="M67" s="103"/>
      <c r="N67" s="262"/>
      <c r="O67" s="262"/>
      <c r="P67" s="262"/>
      <c r="Q67" s="262"/>
      <c r="R67" s="262"/>
      <c r="S67" s="104"/>
      <c r="T67" s="262"/>
      <c r="U67" s="262"/>
      <c r="V67" s="105"/>
      <c r="W67" s="262"/>
      <c r="X67" s="262"/>
    </row>
    <row r="68" spans="1:24" x14ac:dyDescent="0.25">
      <c r="A68" s="262"/>
      <c r="B68" s="262"/>
      <c r="C68" s="262"/>
      <c r="D68" s="262"/>
      <c r="E68" s="262"/>
      <c r="F68" s="262"/>
      <c r="G68" s="103"/>
      <c r="H68" s="262"/>
      <c r="I68" s="262"/>
      <c r="J68" s="262"/>
      <c r="K68" s="262"/>
      <c r="L68" s="262"/>
      <c r="M68" s="103"/>
      <c r="N68" s="262"/>
      <c r="O68" s="262"/>
      <c r="P68" s="262"/>
      <c r="Q68" s="262"/>
      <c r="R68" s="262"/>
      <c r="S68" s="104"/>
      <c r="T68" s="262"/>
      <c r="U68" s="262"/>
      <c r="V68" s="105"/>
      <c r="W68" s="262"/>
      <c r="X68" s="262"/>
    </row>
    <row r="69" spans="1:24" x14ac:dyDescent="0.25">
      <c r="A69" s="262"/>
      <c r="B69" s="262"/>
      <c r="C69" s="262"/>
      <c r="D69" s="262"/>
      <c r="E69" s="262"/>
      <c r="F69" s="262"/>
      <c r="G69" s="103"/>
      <c r="H69" s="262"/>
      <c r="I69" s="262"/>
      <c r="J69" s="262"/>
      <c r="K69" s="262"/>
      <c r="L69" s="262"/>
      <c r="M69" s="103"/>
      <c r="N69" s="262"/>
      <c r="O69" s="262"/>
      <c r="P69" s="262"/>
      <c r="Q69" s="262"/>
      <c r="R69" s="262"/>
      <c r="S69" s="104"/>
      <c r="T69" s="262"/>
      <c r="U69" s="262"/>
      <c r="V69" s="105"/>
      <c r="W69" s="262"/>
      <c r="X69" s="262"/>
    </row>
    <row r="70" spans="1:24" x14ac:dyDescent="0.25">
      <c r="A70" s="262"/>
      <c r="B70" s="262"/>
      <c r="C70" s="262"/>
      <c r="D70" s="262"/>
      <c r="E70" s="262"/>
      <c r="F70" s="262"/>
      <c r="G70" s="103"/>
      <c r="H70" s="262"/>
      <c r="I70" s="262"/>
      <c r="J70" s="262"/>
      <c r="K70" s="262"/>
      <c r="L70" s="262"/>
      <c r="M70" s="103"/>
      <c r="N70" s="262"/>
      <c r="O70" s="262"/>
      <c r="P70" s="262"/>
      <c r="Q70" s="262"/>
      <c r="R70" s="262"/>
      <c r="S70" s="104"/>
      <c r="T70" s="262"/>
      <c r="U70" s="262"/>
      <c r="V70" s="105"/>
      <c r="W70" s="262"/>
      <c r="X70" s="262"/>
    </row>
    <row r="71" spans="1:24" x14ac:dyDescent="0.25">
      <c r="A71" s="262"/>
      <c r="B71" s="262"/>
      <c r="C71" s="262"/>
      <c r="D71" s="262"/>
      <c r="E71" s="262"/>
      <c r="F71" s="262"/>
      <c r="G71" s="103"/>
      <c r="H71" s="262"/>
      <c r="I71" s="262"/>
      <c r="J71" s="262"/>
      <c r="K71" s="262"/>
      <c r="L71" s="262"/>
      <c r="M71" s="103"/>
      <c r="N71" s="262"/>
      <c r="O71" s="262"/>
      <c r="P71" s="262"/>
      <c r="Q71" s="262"/>
      <c r="R71" s="262"/>
      <c r="S71" s="104"/>
      <c r="T71" s="262"/>
      <c r="U71" s="262"/>
      <c r="V71" s="105"/>
      <c r="W71" s="262"/>
      <c r="X71" s="262"/>
    </row>
    <row r="72" spans="1:24" x14ac:dyDescent="0.25">
      <c r="A72" s="262"/>
      <c r="B72" s="262"/>
      <c r="C72" s="262"/>
      <c r="D72" s="262"/>
      <c r="E72" s="262"/>
      <c r="F72" s="262"/>
      <c r="G72" s="103"/>
      <c r="H72" s="262"/>
      <c r="I72" s="262"/>
      <c r="J72" s="262"/>
      <c r="K72" s="262"/>
      <c r="L72" s="262"/>
      <c r="M72" s="103"/>
      <c r="N72" s="262"/>
      <c r="O72" s="262"/>
      <c r="P72" s="262"/>
      <c r="Q72" s="262"/>
      <c r="R72" s="262"/>
      <c r="S72" s="104"/>
      <c r="T72" s="262"/>
      <c r="U72" s="262"/>
      <c r="V72" s="105"/>
      <c r="W72" s="262"/>
      <c r="X72" s="262"/>
    </row>
    <row r="73" spans="1:24" x14ac:dyDescent="0.25">
      <c r="A73" s="262"/>
      <c r="B73" s="262"/>
      <c r="C73" s="262"/>
      <c r="D73" s="262"/>
      <c r="E73" s="262"/>
      <c r="F73" s="262"/>
      <c r="G73" s="103"/>
      <c r="H73" s="262"/>
      <c r="I73" s="262"/>
      <c r="J73" s="262"/>
      <c r="K73" s="262"/>
      <c r="L73" s="262"/>
      <c r="M73" s="103"/>
      <c r="N73" s="262"/>
      <c r="O73" s="262"/>
      <c r="P73" s="262"/>
      <c r="Q73" s="262"/>
      <c r="R73" s="262"/>
      <c r="S73" s="104"/>
      <c r="T73" s="262"/>
      <c r="U73" s="262"/>
      <c r="V73" s="105"/>
      <c r="W73" s="262"/>
      <c r="X73" s="262"/>
    </row>
  </sheetData>
  <autoFilter ref="A13:Z44" xr:uid="{12F670FA-9D0C-4EF6-ACB7-81E95B6D1D56}">
    <filterColumn colId="3">
      <filters>
        <filter val="JESENIA ZAPATA"/>
      </filters>
    </filterColumn>
  </autoFilter>
  <mergeCells count="7">
    <mergeCell ref="X45:Z45"/>
    <mergeCell ref="B5:D5"/>
    <mergeCell ref="B6:D6"/>
    <mergeCell ref="B7:D7"/>
    <mergeCell ref="K12:L12"/>
    <mergeCell ref="N12:O12"/>
    <mergeCell ref="B45:H45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E34A2-6024-4DF5-8DE8-73A1DF599A74}">
  <sheetPr filterMode="1">
    <pageSetUpPr fitToPage="1"/>
  </sheetPr>
  <dimension ref="A1:Z73"/>
  <sheetViews>
    <sheetView showGridLines="0" topLeftCell="A10" zoomScale="92" zoomScaleNormal="92" workbookViewId="0">
      <pane ySplit="42255" topLeftCell="A253"/>
      <selection activeCell="N33" sqref="N33"/>
      <selection pane="bottomLeft" activeCell="A253" sqref="A253"/>
    </sheetView>
  </sheetViews>
  <sheetFormatPr baseColWidth="10" defaultRowHeight="15" x14ac:dyDescent="0.25"/>
  <cols>
    <col min="1" max="1" width="6.85546875" style="72" customWidth="1"/>
    <col min="2" max="2" width="19.42578125" customWidth="1"/>
    <col min="3" max="3" width="14.28515625" bestFit="1" customWidth="1"/>
    <col min="4" max="4" width="21.85546875" customWidth="1"/>
    <col min="5" max="5" width="16.28515625" bestFit="1" customWidth="1"/>
    <col min="6" max="6" width="13.85546875" bestFit="1" customWidth="1"/>
    <col min="7" max="7" width="9" style="7" customWidth="1"/>
    <col min="8" max="9" width="9" customWidth="1"/>
    <col min="10" max="10" width="13.140625" customWidth="1"/>
    <col min="11" max="12" width="9.85546875" hidden="1" customWidth="1"/>
    <col min="13" max="13" width="13.7109375" style="7" hidden="1" customWidth="1"/>
    <col min="14" max="22" width="10.28515625" customWidth="1"/>
    <col min="23" max="23" width="13.28515625" customWidth="1"/>
    <col min="24" max="24" width="4.28515625" customWidth="1"/>
    <col min="25" max="25" width="15" bestFit="1" customWidth="1"/>
    <col min="26" max="26" width="23.85546875" bestFit="1" customWidth="1"/>
    <col min="27" max="16384" width="11.42578125" style="186"/>
  </cols>
  <sheetData>
    <row r="1" spans="1:26" ht="15.75" thickBot="1" x14ac:dyDescent="0.3">
      <c r="A1" s="118"/>
      <c r="E1" s="196" t="s">
        <v>3</v>
      </c>
      <c r="F1" s="197" t="s">
        <v>2</v>
      </c>
      <c r="G1" s="198" t="s">
        <v>5</v>
      </c>
      <c r="H1" s="198" t="s">
        <v>127</v>
      </c>
      <c r="I1" s="198" t="s">
        <v>128</v>
      </c>
      <c r="J1" s="201" t="s">
        <v>129</v>
      </c>
      <c r="K1" s="204"/>
      <c r="L1" s="199"/>
      <c r="M1" s="200"/>
      <c r="N1" s="205" t="s">
        <v>18</v>
      </c>
    </row>
    <row r="2" spans="1:26" x14ac:dyDescent="0.25">
      <c r="E2" s="228" t="s">
        <v>70</v>
      </c>
      <c r="F2" s="216" t="s">
        <v>216</v>
      </c>
      <c r="G2" s="212">
        <v>6.08</v>
      </c>
      <c r="H2" s="212">
        <v>0.14139534883720931</v>
      </c>
      <c r="I2" s="212">
        <v>6.5041860465116281</v>
      </c>
      <c r="J2" s="217">
        <v>44552</v>
      </c>
      <c r="K2" s="208"/>
      <c r="L2" s="206"/>
      <c r="M2" s="207"/>
      <c r="N2" s="219">
        <v>46</v>
      </c>
    </row>
    <row r="3" spans="1:26" ht="15.75" thickBot="1" x14ac:dyDescent="0.3">
      <c r="E3" s="229" t="s">
        <v>72</v>
      </c>
      <c r="F3" s="230" t="s">
        <v>217</v>
      </c>
      <c r="G3" s="231">
        <v>5.94</v>
      </c>
      <c r="H3" s="231">
        <v>0.13813953488372094</v>
      </c>
      <c r="I3" s="231">
        <v>6.3544186046511628</v>
      </c>
      <c r="J3" s="232">
        <v>44552</v>
      </c>
      <c r="K3" s="233"/>
      <c r="L3" s="234"/>
      <c r="M3" s="235"/>
      <c r="N3" s="236">
        <v>46</v>
      </c>
      <c r="O3" s="186"/>
    </row>
    <row r="4" spans="1:26" x14ac:dyDescent="0.25">
      <c r="E4" s="225"/>
      <c r="F4" s="225"/>
      <c r="G4" s="226"/>
      <c r="H4" s="226"/>
      <c r="I4" s="226"/>
      <c r="J4" s="227"/>
      <c r="K4" s="188"/>
      <c r="L4" s="188"/>
      <c r="M4" s="189"/>
      <c r="N4" s="225"/>
      <c r="O4" s="186"/>
    </row>
    <row r="5" spans="1:26" x14ac:dyDescent="0.25">
      <c r="A5" s="69"/>
      <c r="B5" s="297" t="s">
        <v>214</v>
      </c>
      <c r="C5" s="297"/>
      <c r="D5" s="297"/>
      <c r="E5" s="225"/>
      <c r="F5" s="225"/>
      <c r="G5" s="226"/>
      <c r="H5" s="226"/>
      <c r="I5" s="226"/>
      <c r="J5" s="227"/>
      <c r="K5" s="188"/>
      <c r="L5" s="188"/>
      <c r="M5" s="189"/>
      <c r="N5" s="225"/>
      <c r="O5" s="186"/>
    </row>
    <row r="6" spans="1:26" x14ac:dyDescent="0.25">
      <c r="A6" s="69"/>
      <c r="B6" s="297" t="s">
        <v>22</v>
      </c>
      <c r="C6" s="297"/>
      <c r="D6" s="297"/>
      <c r="E6" s="225"/>
      <c r="F6" s="225"/>
      <c r="G6" s="226"/>
      <c r="H6" s="226"/>
      <c r="I6" s="226"/>
      <c r="J6" s="227"/>
      <c r="K6" s="188"/>
      <c r="L6" s="188"/>
      <c r="M6" s="189"/>
      <c r="N6" s="225"/>
      <c r="O6" s="186"/>
    </row>
    <row r="7" spans="1:26" x14ac:dyDescent="0.25">
      <c r="A7" s="69"/>
      <c r="B7" s="297" t="s">
        <v>215</v>
      </c>
      <c r="C7" s="297"/>
      <c r="D7" s="297"/>
      <c r="E7" s="225"/>
      <c r="F7" s="225"/>
      <c r="G7" s="226"/>
      <c r="H7" s="226"/>
      <c r="I7" s="226"/>
      <c r="J7" s="227"/>
      <c r="K7" s="188"/>
      <c r="L7" s="188"/>
      <c r="M7" s="189"/>
      <c r="N7" s="225"/>
      <c r="O7" s="186"/>
    </row>
    <row r="8" spans="1:26" x14ac:dyDescent="0.25">
      <c r="A8" s="69"/>
      <c r="B8" s="263"/>
      <c r="C8" s="263"/>
      <c r="D8" s="263"/>
      <c r="E8" s="225"/>
      <c r="F8" s="225"/>
      <c r="G8" s="226"/>
      <c r="H8" s="226"/>
      <c r="I8" s="226"/>
      <c r="J8" s="227"/>
      <c r="K8" s="186"/>
      <c r="L8" s="186"/>
      <c r="M8" s="187"/>
      <c r="N8" s="225"/>
    </row>
    <row r="9" spans="1:26" x14ac:dyDescent="0.25">
      <c r="A9" s="69"/>
      <c r="B9" s="263"/>
      <c r="C9" s="263"/>
      <c r="D9" s="263"/>
      <c r="E9" s="225"/>
      <c r="F9" s="225"/>
      <c r="G9" s="226"/>
      <c r="H9" s="226"/>
      <c r="I9" s="226"/>
      <c r="J9" s="227"/>
      <c r="K9" s="186"/>
      <c r="L9" s="186"/>
      <c r="M9" s="187"/>
      <c r="N9" s="225"/>
    </row>
    <row r="10" spans="1:26" x14ac:dyDescent="0.25">
      <c r="A10" s="69"/>
      <c r="B10" s="263"/>
      <c r="C10" s="263"/>
      <c r="D10" s="263"/>
    </row>
    <row r="11" spans="1:26" ht="15.75" thickBot="1" x14ac:dyDescent="0.3">
      <c r="A11" s="69"/>
      <c r="B11" s="263"/>
      <c r="C11" s="263"/>
      <c r="D11" s="263"/>
    </row>
    <row r="12" spans="1:26" ht="15.75" thickBot="1" x14ac:dyDescent="0.3">
      <c r="A12" s="191"/>
      <c r="B12" s="192"/>
      <c r="C12" s="192"/>
      <c r="D12" s="192"/>
      <c r="E12" s="192"/>
      <c r="F12" s="192"/>
      <c r="G12" s="193"/>
      <c r="H12" s="194">
        <v>43</v>
      </c>
      <c r="I12" s="193"/>
      <c r="J12" s="192"/>
      <c r="K12" s="291" t="s">
        <v>0</v>
      </c>
      <c r="L12" s="292"/>
      <c r="M12" s="192"/>
      <c r="N12" s="293" t="s">
        <v>76</v>
      </c>
      <c r="O12" s="294"/>
      <c r="P12" s="192"/>
      <c r="Q12" s="192"/>
      <c r="R12" s="192"/>
      <c r="S12" s="192"/>
      <c r="T12" s="193"/>
      <c r="U12" s="193"/>
      <c r="V12" s="192"/>
      <c r="W12" s="195"/>
      <c r="X12" s="192"/>
      <c r="Y12" s="192"/>
      <c r="Z12" s="192"/>
    </row>
    <row r="13" spans="1:26" s="190" customFormat="1" ht="50.25" customHeight="1" x14ac:dyDescent="0.25">
      <c r="A13" s="127" t="s">
        <v>24</v>
      </c>
      <c r="B13" s="183" t="s">
        <v>25</v>
      </c>
      <c r="C13" s="183" t="s">
        <v>1</v>
      </c>
      <c r="D13" s="183" t="s">
        <v>2</v>
      </c>
      <c r="E13" s="183" t="s">
        <v>3</v>
      </c>
      <c r="F13" s="183" t="s">
        <v>4</v>
      </c>
      <c r="G13" s="184" t="s">
        <v>5</v>
      </c>
      <c r="H13" s="184" t="s">
        <v>127</v>
      </c>
      <c r="I13" s="184" t="s">
        <v>171</v>
      </c>
      <c r="J13" s="183" t="s">
        <v>6</v>
      </c>
      <c r="K13" s="183" t="s">
        <v>7</v>
      </c>
      <c r="L13" s="183" t="s">
        <v>8</v>
      </c>
      <c r="M13" s="183" t="s">
        <v>9</v>
      </c>
      <c r="N13" s="183" t="s">
        <v>7</v>
      </c>
      <c r="O13" s="183" t="s">
        <v>8</v>
      </c>
      <c r="P13" s="183" t="s">
        <v>10</v>
      </c>
      <c r="Q13" s="183" t="s">
        <v>198</v>
      </c>
      <c r="R13" s="183" t="s">
        <v>204</v>
      </c>
      <c r="S13" s="183" t="s">
        <v>13</v>
      </c>
      <c r="T13" s="183" t="s">
        <v>11</v>
      </c>
      <c r="U13" s="183" t="s">
        <v>186</v>
      </c>
      <c r="V13" s="183" t="s">
        <v>172</v>
      </c>
      <c r="W13" s="183" t="s">
        <v>14</v>
      </c>
      <c r="X13" s="183" t="s">
        <v>18</v>
      </c>
      <c r="Y13" s="183" t="s">
        <v>19</v>
      </c>
      <c r="Z13" s="185" t="s">
        <v>20</v>
      </c>
    </row>
    <row r="14" spans="1:26" s="254" customFormat="1" ht="11.25" hidden="1" customHeight="1" x14ac:dyDescent="0.2">
      <c r="A14" s="216">
        <v>600</v>
      </c>
      <c r="B14" s="216" t="s">
        <v>224</v>
      </c>
      <c r="C14" s="217">
        <v>44555</v>
      </c>
      <c r="D14" s="216" t="s">
        <v>69</v>
      </c>
      <c r="E14" s="216" t="s">
        <v>72</v>
      </c>
      <c r="F14" s="218" t="s">
        <v>159</v>
      </c>
      <c r="G14" s="212">
        <v>7.5</v>
      </c>
      <c r="H14" s="212">
        <f t="shared" ref="H14:H42" si="0">G14/$H$12</f>
        <v>0.1744186046511628</v>
      </c>
      <c r="I14" s="212">
        <f t="shared" ref="I14:I42" si="1">+H14*X14</f>
        <v>7.5</v>
      </c>
      <c r="J14" s="212">
        <f t="shared" ref="J14:J42" si="2">+I14*A14</f>
        <v>4500</v>
      </c>
      <c r="K14" s="212"/>
      <c r="L14" s="212"/>
      <c r="M14" s="213">
        <f t="shared" ref="M14:M42" si="3">SUM(J14:L14)</f>
        <v>4500</v>
      </c>
      <c r="N14" s="212">
        <v>-71.25</v>
      </c>
      <c r="O14" s="212"/>
      <c r="P14" s="212"/>
      <c r="Q14" s="212"/>
      <c r="R14" s="212"/>
      <c r="S14" s="212">
        <v>-27.7</v>
      </c>
      <c r="T14" s="212">
        <f>-J14*1%</f>
        <v>-45</v>
      </c>
      <c r="U14" s="216"/>
      <c r="V14" s="212">
        <f t="shared" ref="V14:V42" si="4">SUM(N14:U14)</f>
        <v>-143.94999999999999</v>
      </c>
      <c r="W14" s="212">
        <f t="shared" ref="W14:W42" si="5">+M14+V14-K14-L14</f>
        <v>4356.05</v>
      </c>
      <c r="X14" s="216">
        <v>43</v>
      </c>
      <c r="Y14" s="219" t="s">
        <v>215</v>
      </c>
      <c r="Z14" s="219" t="s">
        <v>223</v>
      </c>
    </row>
    <row r="15" spans="1:26" s="254" customFormat="1" ht="11.25" hidden="1" customHeight="1" x14ac:dyDescent="0.2">
      <c r="A15" s="248">
        <v>672</v>
      </c>
      <c r="B15" s="248" t="s">
        <v>216</v>
      </c>
      <c r="C15" s="249">
        <v>44552</v>
      </c>
      <c r="D15" s="248" t="s">
        <v>216</v>
      </c>
      <c r="E15" s="248" t="s">
        <v>70</v>
      </c>
      <c r="F15" s="250" t="s">
        <v>159</v>
      </c>
      <c r="G15" s="251">
        <v>6.08</v>
      </c>
      <c r="H15" s="251">
        <f t="shared" si="0"/>
        <v>0.14139534883720931</v>
      </c>
      <c r="I15" s="251">
        <f t="shared" si="1"/>
        <v>6.5041860465116281</v>
      </c>
      <c r="J15" s="251">
        <f t="shared" si="2"/>
        <v>4370.8130232558142</v>
      </c>
      <c r="K15" s="251"/>
      <c r="L15" s="251"/>
      <c r="M15" s="252">
        <f t="shared" si="3"/>
        <v>4370.8130232558142</v>
      </c>
      <c r="N15" s="251">
        <v>-71.25</v>
      </c>
      <c r="O15" s="251"/>
      <c r="P15" s="251"/>
      <c r="Q15" s="251"/>
      <c r="R15" s="251"/>
      <c r="S15" s="251">
        <v>5.83</v>
      </c>
      <c r="T15" s="251">
        <v>-42.84</v>
      </c>
      <c r="U15" s="251"/>
      <c r="V15" s="251">
        <f t="shared" si="4"/>
        <v>-108.26</v>
      </c>
      <c r="W15" s="251">
        <f t="shared" si="5"/>
        <v>4262.553023255814</v>
      </c>
      <c r="X15" s="248">
        <v>46</v>
      </c>
      <c r="Y15" s="253" t="s">
        <v>215</v>
      </c>
      <c r="Z15" s="253" t="s">
        <v>213</v>
      </c>
    </row>
    <row r="16" spans="1:26" s="254" customFormat="1" ht="11.25" hidden="1" customHeight="1" x14ac:dyDescent="0.2">
      <c r="A16" s="216">
        <v>96</v>
      </c>
      <c r="B16" s="216" t="s">
        <v>219</v>
      </c>
      <c r="C16" s="217">
        <v>44555</v>
      </c>
      <c r="D16" s="216" t="s">
        <v>219</v>
      </c>
      <c r="E16" s="216" t="s">
        <v>72</v>
      </c>
      <c r="F16" s="218" t="s">
        <v>159</v>
      </c>
      <c r="G16" s="212">
        <v>7.01</v>
      </c>
      <c r="H16" s="212">
        <f t="shared" si="0"/>
        <v>0.16302325581395349</v>
      </c>
      <c r="I16" s="212">
        <f t="shared" si="1"/>
        <v>7.4990697674418607</v>
      </c>
      <c r="J16" s="212">
        <f t="shared" si="2"/>
        <v>719.91069767441866</v>
      </c>
      <c r="K16" s="212"/>
      <c r="L16" s="212"/>
      <c r="M16" s="213">
        <f t="shared" si="3"/>
        <v>719.91069767441866</v>
      </c>
      <c r="N16" s="212"/>
      <c r="O16" s="212"/>
      <c r="P16" s="212"/>
      <c r="Q16" s="212"/>
      <c r="R16" s="212"/>
      <c r="S16" s="212">
        <v>-30.16</v>
      </c>
      <c r="T16" s="212">
        <f>-J16*1%</f>
        <v>-7.1991069767441864</v>
      </c>
      <c r="U16" s="212"/>
      <c r="V16" s="212">
        <f t="shared" si="4"/>
        <v>-37.359106976744187</v>
      </c>
      <c r="W16" s="212">
        <f t="shared" si="5"/>
        <v>682.55159069767444</v>
      </c>
      <c r="X16" s="216">
        <v>46</v>
      </c>
      <c r="Y16" s="219" t="s">
        <v>215</v>
      </c>
      <c r="Z16" s="219" t="s">
        <v>220</v>
      </c>
    </row>
    <row r="17" spans="1:26" s="220" customFormat="1" ht="11.25" hidden="1" customHeight="1" x14ac:dyDescent="0.2">
      <c r="A17" s="216">
        <v>144</v>
      </c>
      <c r="B17" s="216" t="s">
        <v>219</v>
      </c>
      <c r="C17" s="217">
        <v>44555</v>
      </c>
      <c r="D17" s="216" t="s">
        <v>219</v>
      </c>
      <c r="E17" s="216" t="s">
        <v>70</v>
      </c>
      <c r="F17" s="218" t="s">
        <v>159</v>
      </c>
      <c r="G17" s="212">
        <v>7.01</v>
      </c>
      <c r="H17" s="212">
        <f t="shared" si="0"/>
        <v>0.16302325581395349</v>
      </c>
      <c r="I17" s="212">
        <f t="shared" si="1"/>
        <v>7.4990697674418607</v>
      </c>
      <c r="J17" s="212">
        <f t="shared" si="2"/>
        <v>1079.8660465116279</v>
      </c>
      <c r="K17" s="212"/>
      <c r="L17" s="212"/>
      <c r="M17" s="213">
        <f t="shared" si="3"/>
        <v>1079.8660465116279</v>
      </c>
      <c r="N17" s="212"/>
      <c r="O17" s="212"/>
      <c r="P17" s="212"/>
      <c r="Q17" s="212"/>
      <c r="R17" s="212"/>
      <c r="S17" s="212"/>
      <c r="T17" s="212">
        <f>-J17*1%</f>
        <v>-10.79866046511628</v>
      </c>
      <c r="U17" s="212"/>
      <c r="V17" s="212">
        <f t="shared" si="4"/>
        <v>-10.79866046511628</v>
      </c>
      <c r="W17" s="212">
        <f t="shared" si="5"/>
        <v>1069.0673860465117</v>
      </c>
      <c r="X17" s="216">
        <v>46</v>
      </c>
      <c r="Y17" s="219" t="s">
        <v>215</v>
      </c>
      <c r="Z17" s="219" t="s">
        <v>221</v>
      </c>
    </row>
    <row r="18" spans="1:26" s="220" customFormat="1" ht="11.25" hidden="1" customHeight="1" x14ac:dyDescent="0.2">
      <c r="A18" s="216">
        <v>672</v>
      </c>
      <c r="B18" s="216" t="s">
        <v>219</v>
      </c>
      <c r="C18" s="217">
        <v>44555</v>
      </c>
      <c r="D18" s="216" t="s">
        <v>219</v>
      </c>
      <c r="E18" s="216" t="s">
        <v>70</v>
      </c>
      <c r="F18" s="218" t="s">
        <v>159</v>
      </c>
      <c r="G18" s="212">
        <v>7.01</v>
      </c>
      <c r="H18" s="212">
        <f t="shared" si="0"/>
        <v>0.16302325581395349</v>
      </c>
      <c r="I18" s="212">
        <f t="shared" si="1"/>
        <v>7.4990697674418607</v>
      </c>
      <c r="J18" s="212">
        <f t="shared" si="2"/>
        <v>5039.3748837209305</v>
      </c>
      <c r="K18" s="212"/>
      <c r="L18" s="212"/>
      <c r="M18" s="213">
        <f t="shared" si="3"/>
        <v>5039.3748837209305</v>
      </c>
      <c r="N18" s="212"/>
      <c r="O18" s="212"/>
      <c r="P18" s="212"/>
      <c r="Q18" s="212"/>
      <c r="R18" s="212"/>
      <c r="S18" s="212"/>
      <c r="T18" s="212">
        <f>-J18*1%</f>
        <v>-50.393748837209309</v>
      </c>
      <c r="U18" s="212"/>
      <c r="V18" s="212">
        <f t="shared" si="4"/>
        <v>-50.393748837209309</v>
      </c>
      <c r="W18" s="212">
        <f t="shared" si="5"/>
        <v>4988.9811348837211</v>
      </c>
      <c r="X18" s="216">
        <v>46</v>
      </c>
      <c r="Y18" s="219" t="s">
        <v>215</v>
      </c>
      <c r="Z18" s="219" t="s">
        <v>222</v>
      </c>
    </row>
    <row r="19" spans="1:26" s="220" customFormat="1" ht="11.25" hidden="1" customHeight="1" x14ac:dyDescent="0.2">
      <c r="A19" s="248">
        <v>864</v>
      </c>
      <c r="B19" s="248" t="s">
        <v>176</v>
      </c>
      <c r="C19" s="249">
        <v>44551</v>
      </c>
      <c r="D19" s="248" t="s">
        <v>176</v>
      </c>
      <c r="E19" s="248" t="s">
        <v>72</v>
      </c>
      <c r="F19" s="250" t="s">
        <v>159</v>
      </c>
      <c r="G19" s="251">
        <v>6</v>
      </c>
      <c r="H19" s="251">
        <f t="shared" si="0"/>
        <v>0.13953488372093023</v>
      </c>
      <c r="I19" s="251">
        <f t="shared" si="1"/>
        <v>6.4186046511627906</v>
      </c>
      <c r="J19" s="251">
        <f t="shared" si="2"/>
        <v>5545.6744186046508</v>
      </c>
      <c r="K19" s="251"/>
      <c r="L19" s="251"/>
      <c r="M19" s="252">
        <f t="shared" si="3"/>
        <v>5545.6744186046508</v>
      </c>
      <c r="N19" s="251">
        <v>-71.25</v>
      </c>
      <c r="O19" s="251"/>
      <c r="P19" s="251"/>
      <c r="Q19" s="251"/>
      <c r="R19" s="251"/>
      <c r="S19" s="251">
        <v>25.81</v>
      </c>
      <c r="T19" s="251">
        <f>-(864*6.25)*1%</f>
        <v>-54</v>
      </c>
      <c r="U19" s="251"/>
      <c r="V19" s="251">
        <f t="shared" si="4"/>
        <v>-99.44</v>
      </c>
      <c r="W19" s="251">
        <f t="shared" si="5"/>
        <v>5446.2344186046512</v>
      </c>
      <c r="X19" s="248">
        <v>46</v>
      </c>
      <c r="Y19" s="253" t="s">
        <v>215</v>
      </c>
      <c r="Z19" s="253" t="s">
        <v>218</v>
      </c>
    </row>
    <row r="20" spans="1:26" s="220" customFormat="1" ht="11.25" hidden="1" customHeight="1" x14ac:dyDescent="0.2">
      <c r="A20" s="216">
        <v>720</v>
      </c>
      <c r="B20" s="216" t="s">
        <v>176</v>
      </c>
      <c r="C20" s="217">
        <v>44555</v>
      </c>
      <c r="D20" s="216" t="s">
        <v>176</v>
      </c>
      <c r="E20" s="216" t="s">
        <v>70</v>
      </c>
      <c r="F20" s="218" t="s">
        <v>159</v>
      </c>
      <c r="G20" s="212">
        <v>7.48</v>
      </c>
      <c r="H20" s="212">
        <f t="shared" si="0"/>
        <v>0.17395348837209304</v>
      </c>
      <c r="I20" s="212">
        <f t="shared" si="1"/>
        <v>8.0018604651162804</v>
      </c>
      <c r="J20" s="212">
        <f t="shared" si="2"/>
        <v>5761.3395348837221</v>
      </c>
      <c r="K20" s="212"/>
      <c r="L20" s="212"/>
      <c r="M20" s="213">
        <f t="shared" si="3"/>
        <v>5761.3395348837221</v>
      </c>
      <c r="N20" s="212"/>
      <c r="O20" s="212"/>
      <c r="P20" s="212"/>
      <c r="Q20" s="212"/>
      <c r="R20" s="212"/>
      <c r="S20" s="212">
        <v>-61.22</v>
      </c>
      <c r="T20" s="212">
        <f>-J20*1%</f>
        <v>-57.613395348837223</v>
      </c>
      <c r="U20" s="212">
        <v>-2000</v>
      </c>
      <c r="V20" s="212">
        <f t="shared" si="4"/>
        <v>-2118.8333953488373</v>
      </c>
      <c r="W20" s="212">
        <f t="shared" si="5"/>
        <v>3642.5061395348848</v>
      </c>
      <c r="X20" s="216">
        <v>46</v>
      </c>
      <c r="Y20" s="219" t="s">
        <v>215</v>
      </c>
      <c r="Z20" s="219" t="s">
        <v>222</v>
      </c>
    </row>
    <row r="21" spans="1:26" s="220" customFormat="1" ht="11.25" hidden="1" customHeight="1" x14ac:dyDescent="0.2">
      <c r="A21" s="216">
        <v>148</v>
      </c>
      <c r="B21" s="216" t="s">
        <v>176</v>
      </c>
      <c r="C21" s="217">
        <v>44555</v>
      </c>
      <c r="D21" s="216" t="s">
        <v>176</v>
      </c>
      <c r="E21" s="216" t="s">
        <v>72</v>
      </c>
      <c r="F21" s="218" t="s">
        <v>159</v>
      </c>
      <c r="G21" s="212">
        <v>7.7</v>
      </c>
      <c r="H21" s="212">
        <f t="shared" si="0"/>
        <v>0.17906976744186046</v>
      </c>
      <c r="I21" s="212">
        <f t="shared" si="1"/>
        <v>7.6999999999999993</v>
      </c>
      <c r="J21" s="212">
        <f t="shared" si="2"/>
        <v>1139.5999999999999</v>
      </c>
      <c r="K21" s="212"/>
      <c r="L21" s="212"/>
      <c r="M21" s="213">
        <f t="shared" si="3"/>
        <v>1139.5999999999999</v>
      </c>
      <c r="N21" s="212"/>
      <c r="O21" s="212"/>
      <c r="P21" s="212"/>
      <c r="Q21" s="212"/>
      <c r="R21" s="212"/>
      <c r="S21" s="212"/>
      <c r="T21" s="212">
        <f>-J21*1%</f>
        <v>-11.395999999999999</v>
      </c>
      <c r="U21" s="212"/>
      <c r="V21" s="212">
        <f t="shared" si="4"/>
        <v>-11.395999999999999</v>
      </c>
      <c r="W21" s="212">
        <f t="shared" si="5"/>
        <v>1128.204</v>
      </c>
      <c r="X21" s="216">
        <v>43</v>
      </c>
      <c r="Y21" s="219" t="s">
        <v>215</v>
      </c>
      <c r="Z21" s="219" t="s">
        <v>223</v>
      </c>
    </row>
    <row r="22" spans="1:26" s="220" customFormat="1" ht="11.25" hidden="1" customHeight="1" x14ac:dyDescent="0.2">
      <c r="A22" s="248">
        <v>460</v>
      </c>
      <c r="B22" s="248" t="s">
        <v>217</v>
      </c>
      <c r="C22" s="249">
        <v>44552</v>
      </c>
      <c r="D22" s="248" t="s">
        <v>217</v>
      </c>
      <c r="E22" s="248" t="s">
        <v>72</v>
      </c>
      <c r="F22" s="250" t="s">
        <v>159</v>
      </c>
      <c r="G22" s="251">
        <v>5.94</v>
      </c>
      <c r="H22" s="251">
        <f t="shared" si="0"/>
        <v>0.13813953488372094</v>
      </c>
      <c r="I22" s="251">
        <f t="shared" si="1"/>
        <v>6.3544186046511628</v>
      </c>
      <c r="J22" s="251">
        <f t="shared" si="2"/>
        <v>2923.032558139535</v>
      </c>
      <c r="K22" s="251"/>
      <c r="L22" s="251"/>
      <c r="M22" s="252">
        <f t="shared" si="3"/>
        <v>2923.032558139535</v>
      </c>
      <c r="N22" s="251"/>
      <c r="O22" s="251"/>
      <c r="P22" s="251"/>
      <c r="Q22" s="251"/>
      <c r="R22" s="251"/>
      <c r="S22" s="251">
        <v>-342.1</v>
      </c>
      <c r="T22" s="251">
        <f>-J22*1%</f>
        <v>-29.230325581395352</v>
      </c>
      <c r="U22" s="251"/>
      <c r="V22" s="251">
        <f t="shared" si="4"/>
        <v>-371.33032558139536</v>
      </c>
      <c r="W22" s="251">
        <f t="shared" si="5"/>
        <v>2551.7022325581397</v>
      </c>
      <c r="X22" s="248">
        <v>46</v>
      </c>
      <c r="Y22" s="253" t="s">
        <v>215</v>
      </c>
      <c r="Z22" s="253" t="s">
        <v>213</v>
      </c>
    </row>
    <row r="23" spans="1:26" s="220" customFormat="1" ht="11.25" hidden="1" customHeight="1" x14ac:dyDescent="0.2">
      <c r="A23" s="216">
        <v>192</v>
      </c>
      <c r="B23" s="216" t="s">
        <v>217</v>
      </c>
      <c r="C23" s="217">
        <v>44553</v>
      </c>
      <c r="D23" s="216" t="s">
        <v>217</v>
      </c>
      <c r="E23" s="216" t="s">
        <v>228</v>
      </c>
      <c r="F23" s="218" t="s">
        <v>159</v>
      </c>
      <c r="G23" s="212">
        <v>5.94</v>
      </c>
      <c r="H23" s="212">
        <f t="shared" si="0"/>
        <v>0.13813953488372094</v>
      </c>
      <c r="I23" s="212">
        <f t="shared" si="1"/>
        <v>6.3544186046511628</v>
      </c>
      <c r="J23" s="212">
        <f t="shared" si="2"/>
        <v>1220.0483720930233</v>
      </c>
      <c r="K23" s="212"/>
      <c r="L23" s="212"/>
      <c r="M23" s="213">
        <f t="shared" si="3"/>
        <v>1220.0483720930233</v>
      </c>
      <c r="N23" s="212">
        <v>-71.25</v>
      </c>
      <c r="O23" s="212"/>
      <c r="P23" s="212"/>
      <c r="Q23" s="212"/>
      <c r="R23" s="212"/>
      <c r="S23" s="212">
        <v>68.64</v>
      </c>
      <c r="T23" s="212">
        <f>-J23*1%</f>
        <v>-12.200483720930233</v>
      </c>
      <c r="U23" s="212"/>
      <c r="V23" s="212">
        <f t="shared" si="4"/>
        <v>-14.810483720930232</v>
      </c>
      <c r="W23" s="212">
        <f t="shared" si="5"/>
        <v>1205.237888372093</v>
      </c>
      <c r="X23" s="216">
        <v>46</v>
      </c>
      <c r="Y23" s="219" t="s">
        <v>215</v>
      </c>
      <c r="Z23" s="219" t="s">
        <v>222</v>
      </c>
    </row>
    <row r="24" spans="1:26" s="220" customFormat="1" ht="11.25" hidden="1" customHeight="1" x14ac:dyDescent="0.2">
      <c r="A24" s="216">
        <v>300</v>
      </c>
      <c r="B24" s="216" t="s">
        <v>226</v>
      </c>
      <c r="C24" s="217">
        <v>44555</v>
      </c>
      <c r="D24" s="216" t="s">
        <v>227</v>
      </c>
      <c r="E24" s="216" t="s">
        <v>72</v>
      </c>
      <c r="F24" s="218" t="s">
        <v>159</v>
      </c>
      <c r="G24" s="212">
        <v>7.2</v>
      </c>
      <c r="H24" s="212">
        <f t="shared" si="0"/>
        <v>0.16744186046511628</v>
      </c>
      <c r="I24" s="212">
        <f t="shared" si="1"/>
        <v>7.2</v>
      </c>
      <c r="J24" s="212">
        <f t="shared" si="2"/>
        <v>2160</v>
      </c>
      <c r="K24" s="212"/>
      <c r="L24" s="212"/>
      <c r="M24" s="213">
        <f t="shared" si="3"/>
        <v>2160</v>
      </c>
      <c r="N24" s="212"/>
      <c r="O24" s="212"/>
      <c r="P24" s="212"/>
      <c r="Q24" s="212"/>
      <c r="R24" s="212"/>
      <c r="S24" s="212">
        <v>-14.25</v>
      </c>
      <c r="T24" s="212">
        <f>-J24*1%</f>
        <v>-21.6</v>
      </c>
      <c r="U24" s="212"/>
      <c r="V24" s="212">
        <f t="shared" si="4"/>
        <v>-35.85</v>
      </c>
      <c r="W24" s="212">
        <f t="shared" si="5"/>
        <v>2124.15</v>
      </c>
      <c r="X24" s="216">
        <v>43</v>
      </c>
      <c r="Y24" s="219" t="s">
        <v>215</v>
      </c>
      <c r="Z24" s="219" t="s">
        <v>223</v>
      </c>
    </row>
    <row r="25" spans="1:26" s="220" customFormat="1" ht="11.25" customHeight="1" x14ac:dyDescent="0.2">
      <c r="A25" s="216">
        <v>700</v>
      </c>
      <c r="B25" s="216" t="s">
        <v>197</v>
      </c>
      <c r="C25" s="217">
        <v>44552</v>
      </c>
      <c r="D25" s="216" t="s">
        <v>197</v>
      </c>
      <c r="E25" s="216" t="s">
        <v>72</v>
      </c>
      <c r="F25" s="218" t="s">
        <v>159</v>
      </c>
      <c r="G25" s="212">
        <v>5.7</v>
      </c>
      <c r="H25" s="212">
        <f t="shared" si="0"/>
        <v>0.13255813953488371</v>
      </c>
      <c r="I25" s="212">
        <f t="shared" si="1"/>
        <v>5.6999999999999993</v>
      </c>
      <c r="J25" s="212">
        <f t="shared" si="2"/>
        <v>3989.9999999999995</v>
      </c>
      <c r="K25" s="212"/>
      <c r="L25" s="212"/>
      <c r="M25" s="213">
        <f t="shared" si="3"/>
        <v>3989.9999999999995</v>
      </c>
      <c r="N25" s="212">
        <v>-71.25</v>
      </c>
      <c r="O25" s="212"/>
      <c r="P25" s="212"/>
      <c r="Q25" s="212"/>
      <c r="R25" s="212"/>
      <c r="S25" s="212">
        <v>-44.17</v>
      </c>
      <c r="T25" s="212">
        <v>-43.75</v>
      </c>
      <c r="U25" s="212"/>
      <c r="V25" s="212">
        <f t="shared" si="4"/>
        <v>-159.17000000000002</v>
      </c>
      <c r="W25" s="212">
        <f t="shared" si="5"/>
        <v>3830.8299999999995</v>
      </c>
      <c r="X25" s="216">
        <v>43</v>
      </c>
      <c r="Y25" s="219" t="s">
        <v>215</v>
      </c>
      <c r="Z25" s="219" t="s">
        <v>246</v>
      </c>
    </row>
    <row r="26" spans="1:26" s="220" customFormat="1" ht="11.25" hidden="1" customHeight="1" x14ac:dyDescent="0.2">
      <c r="A26" s="216">
        <v>0</v>
      </c>
      <c r="B26" s="216" t="s">
        <v>229</v>
      </c>
      <c r="C26" s="217">
        <v>44552</v>
      </c>
      <c r="D26" s="216" t="s">
        <v>237</v>
      </c>
      <c r="E26" s="216" t="s">
        <v>72</v>
      </c>
      <c r="F26" s="218" t="s">
        <v>159</v>
      </c>
      <c r="G26" s="212">
        <v>0</v>
      </c>
      <c r="H26" s="212">
        <f t="shared" si="0"/>
        <v>0</v>
      </c>
      <c r="I26" s="212">
        <f t="shared" si="1"/>
        <v>0</v>
      </c>
      <c r="J26" s="212">
        <f t="shared" si="2"/>
        <v>0</v>
      </c>
      <c r="K26" s="212"/>
      <c r="L26" s="212"/>
      <c r="M26" s="213">
        <f t="shared" si="3"/>
        <v>0</v>
      </c>
      <c r="N26" s="212"/>
      <c r="O26" s="212"/>
      <c r="P26" s="212"/>
      <c r="Q26" s="212"/>
      <c r="R26" s="212"/>
      <c r="S26" s="212"/>
      <c r="T26" s="212"/>
      <c r="U26" s="212"/>
      <c r="V26" s="212">
        <f t="shared" si="4"/>
        <v>0</v>
      </c>
      <c r="W26" s="212">
        <f t="shared" si="5"/>
        <v>0</v>
      </c>
      <c r="X26" s="216">
        <v>43</v>
      </c>
      <c r="Y26" s="219" t="s">
        <v>215</v>
      </c>
      <c r="Z26" s="219" t="s">
        <v>246</v>
      </c>
    </row>
    <row r="27" spans="1:26" s="220" customFormat="1" ht="11.25" hidden="1" customHeight="1" x14ac:dyDescent="0.2">
      <c r="A27" s="216">
        <v>587</v>
      </c>
      <c r="B27" s="216" t="s">
        <v>203</v>
      </c>
      <c r="C27" s="217">
        <v>44553</v>
      </c>
      <c r="D27" s="216" t="s">
        <v>238</v>
      </c>
      <c r="E27" s="216" t="s">
        <v>72</v>
      </c>
      <c r="F27" s="218" t="s">
        <v>159</v>
      </c>
      <c r="G27" s="212">
        <v>6.25</v>
      </c>
      <c r="H27" s="212">
        <f t="shared" si="0"/>
        <v>0.14534883720930233</v>
      </c>
      <c r="I27" s="212">
        <f t="shared" si="1"/>
        <v>6.25</v>
      </c>
      <c r="J27" s="212">
        <f t="shared" si="2"/>
        <v>3668.75</v>
      </c>
      <c r="K27" s="212"/>
      <c r="L27" s="212"/>
      <c r="M27" s="213">
        <f t="shared" si="3"/>
        <v>3668.75</v>
      </c>
      <c r="N27" s="212"/>
      <c r="O27" s="212"/>
      <c r="P27" s="212"/>
      <c r="Q27" s="212"/>
      <c r="R27" s="212"/>
      <c r="S27" s="212"/>
      <c r="T27" s="212"/>
      <c r="U27" s="212"/>
      <c r="V27" s="212">
        <f t="shared" si="4"/>
        <v>0</v>
      </c>
      <c r="W27" s="212">
        <f t="shared" si="5"/>
        <v>3668.75</v>
      </c>
      <c r="X27" s="216">
        <v>43</v>
      </c>
      <c r="Y27" s="219" t="s">
        <v>215</v>
      </c>
      <c r="Z27" s="219" t="s">
        <v>246</v>
      </c>
    </row>
    <row r="28" spans="1:26" s="220" customFormat="1" ht="11.25" hidden="1" customHeight="1" x14ac:dyDescent="0.2">
      <c r="A28" s="216">
        <v>1015</v>
      </c>
      <c r="B28" s="218" t="s">
        <v>230</v>
      </c>
      <c r="C28" s="217">
        <v>44553</v>
      </c>
      <c r="D28" s="218" t="s">
        <v>239</v>
      </c>
      <c r="E28" s="216" t="s">
        <v>72</v>
      </c>
      <c r="F28" s="218" t="s">
        <v>159</v>
      </c>
      <c r="G28" s="212">
        <v>6</v>
      </c>
      <c r="H28" s="212">
        <f t="shared" si="0"/>
        <v>0.13953488372093023</v>
      </c>
      <c r="I28" s="212">
        <f t="shared" si="1"/>
        <v>6</v>
      </c>
      <c r="J28" s="212">
        <f t="shared" si="2"/>
        <v>6090</v>
      </c>
      <c r="K28" s="212"/>
      <c r="L28" s="212"/>
      <c r="M28" s="213">
        <f t="shared" si="3"/>
        <v>6090</v>
      </c>
      <c r="N28" s="212">
        <v>-71.25</v>
      </c>
      <c r="O28" s="212"/>
      <c r="P28" s="212"/>
      <c r="Q28" s="212"/>
      <c r="R28" s="212"/>
      <c r="S28" s="212">
        <v>-107.01</v>
      </c>
      <c r="T28" s="212">
        <v>-75.989999999999995</v>
      </c>
      <c r="U28" s="212"/>
      <c r="V28" s="212">
        <f t="shared" si="4"/>
        <v>-254.25</v>
      </c>
      <c r="W28" s="212">
        <f t="shared" si="5"/>
        <v>5835.75</v>
      </c>
      <c r="X28" s="216">
        <v>43</v>
      </c>
      <c r="Y28" s="219" t="s">
        <v>215</v>
      </c>
      <c r="Z28" s="219" t="s">
        <v>246</v>
      </c>
    </row>
    <row r="29" spans="1:26" s="220" customFormat="1" ht="11.25" hidden="1" customHeight="1" x14ac:dyDescent="0.2">
      <c r="A29" s="216">
        <v>154</v>
      </c>
      <c r="B29" s="216" t="s">
        <v>230</v>
      </c>
      <c r="C29" s="217">
        <v>44553</v>
      </c>
      <c r="D29" s="216" t="s">
        <v>239</v>
      </c>
      <c r="E29" s="216" t="s">
        <v>72</v>
      </c>
      <c r="F29" s="218" t="s">
        <v>159</v>
      </c>
      <c r="G29" s="212">
        <v>6</v>
      </c>
      <c r="H29" s="212">
        <f t="shared" si="0"/>
        <v>0.13953488372093023</v>
      </c>
      <c r="I29" s="212">
        <f t="shared" si="1"/>
        <v>6</v>
      </c>
      <c r="J29" s="212">
        <f t="shared" si="2"/>
        <v>924</v>
      </c>
      <c r="K29" s="212"/>
      <c r="L29" s="212"/>
      <c r="M29" s="213">
        <f t="shared" si="3"/>
        <v>924</v>
      </c>
      <c r="N29" s="212">
        <v>-71.25</v>
      </c>
      <c r="O29" s="212"/>
      <c r="P29" s="212"/>
      <c r="Q29" s="212"/>
      <c r="R29" s="212"/>
      <c r="S29" s="212"/>
      <c r="T29" s="212"/>
      <c r="U29" s="212"/>
      <c r="V29" s="212">
        <f t="shared" si="4"/>
        <v>-71.25</v>
      </c>
      <c r="W29" s="212">
        <f t="shared" si="5"/>
        <v>852.75</v>
      </c>
      <c r="X29" s="216">
        <v>43</v>
      </c>
      <c r="Y29" s="219" t="s">
        <v>215</v>
      </c>
      <c r="Z29" s="219" t="s">
        <v>246</v>
      </c>
    </row>
    <row r="30" spans="1:26" s="220" customFormat="1" ht="11.25" hidden="1" customHeight="1" x14ac:dyDescent="0.2">
      <c r="A30" s="216">
        <v>60</v>
      </c>
      <c r="B30" s="216" t="s">
        <v>231</v>
      </c>
      <c r="C30" s="217">
        <v>44553</v>
      </c>
      <c r="D30" s="216" t="s">
        <v>62</v>
      </c>
      <c r="E30" s="216" t="s">
        <v>72</v>
      </c>
      <c r="F30" s="218" t="s">
        <v>159</v>
      </c>
      <c r="G30" s="212">
        <v>6</v>
      </c>
      <c r="H30" s="212">
        <f t="shared" si="0"/>
        <v>0.13953488372093023</v>
      </c>
      <c r="I30" s="212">
        <f t="shared" si="1"/>
        <v>6</v>
      </c>
      <c r="J30" s="212">
        <f t="shared" si="2"/>
        <v>360</v>
      </c>
      <c r="K30" s="212"/>
      <c r="L30" s="212"/>
      <c r="M30" s="213">
        <f t="shared" si="3"/>
        <v>360</v>
      </c>
      <c r="N30" s="212">
        <v>-71.25</v>
      </c>
      <c r="O30" s="212"/>
      <c r="P30" s="212"/>
      <c r="Q30" s="212"/>
      <c r="R30" s="212"/>
      <c r="S30" s="212">
        <v>-50.03</v>
      </c>
      <c r="T30" s="212">
        <v>-50.56</v>
      </c>
      <c r="U30" s="212"/>
      <c r="V30" s="212">
        <f t="shared" si="4"/>
        <v>-171.84</v>
      </c>
      <c r="W30" s="212">
        <f t="shared" si="5"/>
        <v>188.16</v>
      </c>
      <c r="X30" s="216">
        <v>43</v>
      </c>
      <c r="Y30" s="219" t="s">
        <v>215</v>
      </c>
      <c r="Z30" s="219" t="s">
        <v>246</v>
      </c>
    </row>
    <row r="31" spans="1:26" s="220" customFormat="1" ht="11.25" hidden="1" customHeight="1" x14ac:dyDescent="0.2">
      <c r="A31" s="216">
        <v>250</v>
      </c>
      <c r="B31" s="216" t="s">
        <v>232</v>
      </c>
      <c r="C31" s="217">
        <v>44553</v>
      </c>
      <c r="D31" s="216" t="s">
        <v>62</v>
      </c>
      <c r="E31" s="216" t="s">
        <v>72</v>
      </c>
      <c r="F31" s="218" t="s">
        <v>159</v>
      </c>
      <c r="G31" s="212">
        <v>6</v>
      </c>
      <c r="H31" s="212">
        <f t="shared" si="0"/>
        <v>0.13953488372093023</v>
      </c>
      <c r="I31" s="212">
        <f t="shared" si="1"/>
        <v>6</v>
      </c>
      <c r="J31" s="212">
        <f t="shared" si="2"/>
        <v>1500</v>
      </c>
      <c r="K31" s="212"/>
      <c r="L31" s="212"/>
      <c r="M31" s="213">
        <f t="shared" si="3"/>
        <v>1500</v>
      </c>
      <c r="N31" s="212">
        <v>-71.25</v>
      </c>
      <c r="O31" s="212"/>
      <c r="P31" s="212"/>
      <c r="Q31" s="212"/>
      <c r="R31" s="212"/>
      <c r="S31" s="212"/>
      <c r="T31" s="212"/>
      <c r="U31" s="212"/>
      <c r="V31" s="212">
        <f t="shared" si="4"/>
        <v>-71.25</v>
      </c>
      <c r="W31" s="212">
        <f t="shared" si="5"/>
        <v>1428.75</v>
      </c>
      <c r="X31" s="216">
        <v>43</v>
      </c>
      <c r="Y31" s="219" t="s">
        <v>215</v>
      </c>
      <c r="Z31" s="219" t="s">
        <v>246</v>
      </c>
    </row>
    <row r="32" spans="1:26" s="220" customFormat="1" ht="11.25" hidden="1" customHeight="1" x14ac:dyDescent="0.2">
      <c r="A32" s="216">
        <v>499</v>
      </c>
      <c r="B32" s="216" t="s">
        <v>233</v>
      </c>
      <c r="C32" s="217">
        <v>44553</v>
      </c>
      <c r="D32" s="216" t="s">
        <v>62</v>
      </c>
      <c r="E32" s="216" t="s">
        <v>72</v>
      </c>
      <c r="F32" s="218" t="s">
        <v>159</v>
      </c>
      <c r="G32" s="212">
        <v>6</v>
      </c>
      <c r="H32" s="212">
        <f t="shared" si="0"/>
        <v>0.13953488372093023</v>
      </c>
      <c r="I32" s="212">
        <f t="shared" si="1"/>
        <v>6</v>
      </c>
      <c r="J32" s="212">
        <f t="shared" si="2"/>
        <v>2994</v>
      </c>
      <c r="K32" s="212"/>
      <c r="L32" s="212"/>
      <c r="M32" s="213">
        <f t="shared" si="3"/>
        <v>2994</v>
      </c>
      <c r="N32" s="212">
        <v>-71.25</v>
      </c>
      <c r="O32" s="212"/>
      <c r="P32" s="212"/>
      <c r="Q32" s="212"/>
      <c r="R32" s="212"/>
      <c r="S32" s="212"/>
      <c r="T32" s="212"/>
      <c r="U32" s="212"/>
      <c r="V32" s="212">
        <f t="shared" si="4"/>
        <v>-71.25</v>
      </c>
      <c r="W32" s="212">
        <f t="shared" si="5"/>
        <v>2922.75</v>
      </c>
      <c r="X32" s="216">
        <v>43</v>
      </c>
      <c r="Y32" s="219" t="s">
        <v>215</v>
      </c>
      <c r="Z32" s="219" t="s">
        <v>246</v>
      </c>
    </row>
    <row r="33" spans="1:26" s="220" customFormat="1" ht="11.25" hidden="1" customHeight="1" x14ac:dyDescent="0.2">
      <c r="A33" s="216">
        <v>720</v>
      </c>
      <c r="B33" s="216" t="s">
        <v>48</v>
      </c>
      <c r="C33" s="217">
        <v>44553</v>
      </c>
      <c r="D33" s="216" t="s">
        <v>240</v>
      </c>
      <c r="E33" s="216" t="s">
        <v>70</v>
      </c>
      <c r="F33" s="218" t="s">
        <v>159</v>
      </c>
      <c r="G33" s="212">
        <v>6.08</v>
      </c>
      <c r="H33" s="212">
        <f t="shared" si="0"/>
        <v>0.14139534883720931</v>
      </c>
      <c r="I33" s="212">
        <f t="shared" si="1"/>
        <v>6.5041860465116281</v>
      </c>
      <c r="J33" s="212">
        <f t="shared" si="2"/>
        <v>4683.013953488372</v>
      </c>
      <c r="K33" s="212"/>
      <c r="L33" s="212"/>
      <c r="M33" s="213">
        <f t="shared" si="3"/>
        <v>4683.013953488372</v>
      </c>
      <c r="N33" s="212"/>
      <c r="O33" s="212"/>
      <c r="P33" s="212"/>
      <c r="Q33" s="212"/>
      <c r="R33" s="212"/>
      <c r="S33" s="212"/>
      <c r="T33" s="212"/>
      <c r="U33" s="212"/>
      <c r="V33" s="212">
        <f t="shared" si="4"/>
        <v>0</v>
      </c>
      <c r="W33" s="212">
        <f t="shared" si="5"/>
        <v>4683.013953488372</v>
      </c>
      <c r="X33" s="216">
        <v>46</v>
      </c>
      <c r="Y33" s="219" t="s">
        <v>215</v>
      </c>
      <c r="Z33" s="219" t="s">
        <v>166</v>
      </c>
    </row>
    <row r="34" spans="1:26" s="220" customFormat="1" ht="11.25" hidden="1" customHeight="1" x14ac:dyDescent="0.2">
      <c r="A34" s="216">
        <v>864</v>
      </c>
      <c r="B34" s="216" t="s">
        <v>107</v>
      </c>
      <c r="C34" s="217">
        <v>44553</v>
      </c>
      <c r="D34" s="216" t="s">
        <v>107</v>
      </c>
      <c r="E34" s="216" t="s">
        <v>70</v>
      </c>
      <c r="F34" s="218" t="s">
        <v>159</v>
      </c>
      <c r="G34" s="212">
        <v>6.26</v>
      </c>
      <c r="H34" s="212">
        <f t="shared" si="0"/>
        <v>0.14558139534883721</v>
      </c>
      <c r="I34" s="212">
        <f t="shared" si="1"/>
        <v>6.6967441860465113</v>
      </c>
      <c r="J34" s="212">
        <f t="shared" si="2"/>
        <v>5785.986976744186</v>
      </c>
      <c r="K34" s="212"/>
      <c r="L34" s="212"/>
      <c r="M34" s="213">
        <f t="shared" si="3"/>
        <v>5785.986976744186</v>
      </c>
      <c r="N34" s="212">
        <v>-71.25</v>
      </c>
      <c r="O34" s="212"/>
      <c r="P34" s="212"/>
      <c r="Q34" s="212"/>
      <c r="R34" s="212"/>
      <c r="S34" s="212">
        <v>-45.06</v>
      </c>
      <c r="T34" s="212">
        <v>-54</v>
      </c>
      <c r="U34" s="212"/>
      <c r="V34" s="212">
        <f t="shared" si="4"/>
        <v>-170.31</v>
      </c>
      <c r="W34" s="212">
        <f t="shared" si="5"/>
        <v>5615.6769767441856</v>
      </c>
      <c r="X34" s="216">
        <v>46</v>
      </c>
      <c r="Y34" s="219" t="s">
        <v>215</v>
      </c>
      <c r="Z34" s="219" t="s">
        <v>166</v>
      </c>
    </row>
    <row r="35" spans="1:26" s="220" customFormat="1" ht="11.25" hidden="1" customHeight="1" x14ac:dyDescent="0.2">
      <c r="A35" s="216">
        <v>327</v>
      </c>
      <c r="B35" s="216" t="s">
        <v>203</v>
      </c>
      <c r="C35" s="217">
        <v>44554</v>
      </c>
      <c r="D35" s="216" t="s">
        <v>238</v>
      </c>
      <c r="E35" s="216" t="s">
        <v>72</v>
      </c>
      <c r="F35" s="218" t="s">
        <v>159</v>
      </c>
      <c r="G35" s="212">
        <v>6.25</v>
      </c>
      <c r="H35" s="212">
        <f t="shared" si="0"/>
        <v>0.14534883720930233</v>
      </c>
      <c r="I35" s="212">
        <f t="shared" si="1"/>
        <v>6.25</v>
      </c>
      <c r="J35" s="212">
        <f t="shared" si="2"/>
        <v>2043.75</v>
      </c>
      <c r="K35" s="212"/>
      <c r="L35" s="212"/>
      <c r="M35" s="213">
        <f t="shared" si="3"/>
        <v>2043.75</v>
      </c>
      <c r="N35" s="212"/>
      <c r="O35" s="212"/>
      <c r="P35" s="212"/>
      <c r="Q35" s="212"/>
      <c r="R35" s="212"/>
      <c r="S35" s="212"/>
      <c r="T35" s="212"/>
      <c r="U35" s="212"/>
      <c r="V35" s="212">
        <f t="shared" si="4"/>
        <v>0</v>
      </c>
      <c r="W35" s="212">
        <f t="shared" si="5"/>
        <v>2043.75</v>
      </c>
      <c r="X35" s="216">
        <v>43</v>
      </c>
      <c r="Y35" s="219" t="s">
        <v>215</v>
      </c>
      <c r="Z35" s="219" t="s">
        <v>246</v>
      </c>
    </row>
    <row r="36" spans="1:26" s="220" customFormat="1" ht="11.25" hidden="1" customHeight="1" x14ac:dyDescent="0.2">
      <c r="A36" s="216">
        <v>214</v>
      </c>
      <c r="B36" s="218" t="s">
        <v>54</v>
      </c>
      <c r="C36" s="217">
        <v>44554</v>
      </c>
      <c r="D36" s="218" t="s">
        <v>54</v>
      </c>
      <c r="E36" s="216" t="s">
        <v>72</v>
      </c>
      <c r="F36" s="218" t="s">
        <v>159</v>
      </c>
      <c r="G36" s="212">
        <v>6</v>
      </c>
      <c r="H36" s="212">
        <f t="shared" si="0"/>
        <v>0.13953488372093023</v>
      </c>
      <c r="I36" s="212">
        <f t="shared" si="1"/>
        <v>6</v>
      </c>
      <c r="J36" s="212">
        <f t="shared" si="2"/>
        <v>1284</v>
      </c>
      <c r="K36" s="212"/>
      <c r="L36" s="212"/>
      <c r="M36" s="213">
        <f t="shared" si="3"/>
        <v>1284</v>
      </c>
      <c r="N36" s="212">
        <v>-71.25</v>
      </c>
      <c r="O36" s="212"/>
      <c r="P36" s="212"/>
      <c r="Q36" s="212"/>
      <c r="R36" s="212"/>
      <c r="S36" s="212">
        <v>-188.67</v>
      </c>
      <c r="T36" s="212">
        <v>-13.64</v>
      </c>
      <c r="U36" s="212"/>
      <c r="V36" s="212">
        <f t="shared" si="4"/>
        <v>-273.55999999999995</v>
      </c>
      <c r="W36" s="212">
        <f t="shared" si="5"/>
        <v>1010.44</v>
      </c>
      <c r="X36" s="216">
        <v>43</v>
      </c>
      <c r="Y36" s="219" t="s">
        <v>215</v>
      </c>
      <c r="Z36" s="219" t="s">
        <v>246</v>
      </c>
    </row>
    <row r="37" spans="1:26" s="220" customFormat="1" ht="11.25" hidden="1" customHeight="1" x14ac:dyDescent="0.2">
      <c r="A37" s="216">
        <v>0</v>
      </c>
      <c r="B37" s="216" t="s">
        <v>234</v>
      </c>
      <c r="C37" s="217">
        <v>44554</v>
      </c>
      <c r="D37" s="216" t="s">
        <v>241</v>
      </c>
      <c r="E37" s="216" t="s">
        <v>72</v>
      </c>
      <c r="F37" s="218" t="s">
        <v>159</v>
      </c>
      <c r="G37" s="212">
        <v>6</v>
      </c>
      <c r="H37" s="212">
        <f t="shared" si="0"/>
        <v>0.13953488372093023</v>
      </c>
      <c r="I37" s="212">
        <f t="shared" si="1"/>
        <v>6</v>
      </c>
      <c r="J37" s="212">
        <f t="shared" si="2"/>
        <v>0</v>
      </c>
      <c r="K37" s="212"/>
      <c r="L37" s="212"/>
      <c r="M37" s="213">
        <f t="shared" si="3"/>
        <v>0</v>
      </c>
      <c r="N37" s="212"/>
      <c r="O37" s="212"/>
      <c r="P37" s="212"/>
      <c r="Q37" s="212"/>
      <c r="R37" s="212"/>
      <c r="S37" s="212"/>
      <c r="T37" s="212"/>
      <c r="U37" s="212"/>
      <c r="V37" s="212">
        <f t="shared" si="4"/>
        <v>0</v>
      </c>
      <c r="W37" s="212">
        <f t="shared" si="5"/>
        <v>0</v>
      </c>
      <c r="X37" s="216">
        <v>43</v>
      </c>
      <c r="Y37" s="219" t="s">
        <v>215</v>
      </c>
      <c r="Z37" s="219" t="s">
        <v>246</v>
      </c>
    </row>
    <row r="38" spans="1:26" s="220" customFormat="1" ht="11.25" hidden="1" customHeight="1" x14ac:dyDescent="0.2">
      <c r="A38" s="216">
        <v>250</v>
      </c>
      <c r="B38" s="216" t="s">
        <v>235</v>
      </c>
      <c r="C38" s="217">
        <v>44554</v>
      </c>
      <c r="D38" s="216" t="s">
        <v>238</v>
      </c>
      <c r="E38" s="216" t="s">
        <v>72</v>
      </c>
      <c r="F38" s="218" t="s">
        <v>159</v>
      </c>
      <c r="G38" s="212">
        <v>6</v>
      </c>
      <c r="H38" s="212">
        <f t="shared" si="0"/>
        <v>0.13953488372093023</v>
      </c>
      <c r="I38" s="212">
        <f t="shared" si="1"/>
        <v>6</v>
      </c>
      <c r="J38" s="212">
        <f t="shared" si="2"/>
        <v>1500</v>
      </c>
      <c r="K38" s="212"/>
      <c r="L38" s="212"/>
      <c r="M38" s="213">
        <f t="shared" si="3"/>
        <v>1500</v>
      </c>
      <c r="N38" s="212"/>
      <c r="O38" s="212"/>
      <c r="P38" s="212"/>
      <c r="Q38" s="212"/>
      <c r="R38" s="212"/>
      <c r="S38" s="212"/>
      <c r="T38" s="212"/>
      <c r="U38" s="212"/>
      <c r="V38" s="212">
        <f t="shared" si="4"/>
        <v>0</v>
      </c>
      <c r="W38" s="212">
        <f t="shared" si="5"/>
        <v>1500</v>
      </c>
      <c r="X38" s="216">
        <v>43</v>
      </c>
      <c r="Y38" s="219" t="s">
        <v>215</v>
      </c>
      <c r="Z38" s="219" t="s">
        <v>246</v>
      </c>
    </row>
    <row r="39" spans="1:26" s="220" customFormat="1" ht="11.25" hidden="1" customHeight="1" x14ac:dyDescent="0.2">
      <c r="A39" s="216">
        <v>2016</v>
      </c>
      <c r="B39" s="216" t="s">
        <v>203</v>
      </c>
      <c r="C39" s="217">
        <v>44554</v>
      </c>
      <c r="D39" s="216" t="s">
        <v>238</v>
      </c>
      <c r="E39" s="216" t="s">
        <v>245</v>
      </c>
      <c r="F39" s="218" t="s">
        <v>159</v>
      </c>
      <c r="G39" s="212">
        <v>6.36</v>
      </c>
      <c r="H39" s="212">
        <f t="shared" si="0"/>
        <v>0.14790697674418604</v>
      </c>
      <c r="I39" s="212">
        <f t="shared" si="1"/>
        <v>6.8037209302325579</v>
      </c>
      <c r="J39" s="212">
        <f t="shared" si="2"/>
        <v>13716.301395348837</v>
      </c>
      <c r="K39" s="212"/>
      <c r="L39" s="212"/>
      <c r="M39" s="213">
        <f t="shared" si="3"/>
        <v>13716.301395348837</v>
      </c>
      <c r="N39" s="212"/>
      <c r="O39" s="212"/>
      <c r="P39" s="212"/>
      <c r="Q39" s="212"/>
      <c r="R39" s="212"/>
      <c r="S39" s="212"/>
      <c r="T39" s="212"/>
      <c r="U39" s="212"/>
      <c r="V39" s="212">
        <f t="shared" si="4"/>
        <v>0</v>
      </c>
      <c r="W39" s="212">
        <f t="shared" si="5"/>
        <v>13716.301395348837</v>
      </c>
      <c r="X39" s="216">
        <v>46</v>
      </c>
      <c r="Y39" s="219" t="s">
        <v>215</v>
      </c>
      <c r="Z39" s="219" t="s">
        <v>247</v>
      </c>
    </row>
    <row r="40" spans="1:26" s="220" customFormat="1" ht="11.25" hidden="1" customHeight="1" x14ac:dyDescent="0.2">
      <c r="A40" s="216">
        <v>240</v>
      </c>
      <c r="B40" s="218" t="s">
        <v>236</v>
      </c>
      <c r="C40" s="217">
        <v>44554</v>
      </c>
      <c r="D40" s="218" t="s">
        <v>242</v>
      </c>
      <c r="E40" s="216" t="s">
        <v>245</v>
      </c>
      <c r="F40" s="218" t="s">
        <v>159</v>
      </c>
      <c r="G40" s="212">
        <v>5.89</v>
      </c>
      <c r="H40" s="212">
        <f t="shared" si="0"/>
        <v>0.1369767441860465</v>
      </c>
      <c r="I40" s="212">
        <f t="shared" si="1"/>
        <v>6.3009302325581391</v>
      </c>
      <c r="J40" s="212">
        <f t="shared" si="2"/>
        <v>1512.2232558139533</v>
      </c>
      <c r="K40" s="212"/>
      <c r="L40" s="212"/>
      <c r="M40" s="213">
        <f t="shared" si="3"/>
        <v>1512.2232558139533</v>
      </c>
      <c r="N40" s="212">
        <v>-71.25</v>
      </c>
      <c r="O40" s="212"/>
      <c r="P40" s="212"/>
      <c r="Q40" s="212"/>
      <c r="R40" s="212">
        <v>0</v>
      </c>
      <c r="S40" s="212">
        <v>-130.03</v>
      </c>
      <c r="T40" s="212">
        <v>-15</v>
      </c>
      <c r="U40" s="212"/>
      <c r="V40" s="212">
        <f t="shared" si="4"/>
        <v>-216.28</v>
      </c>
      <c r="W40" s="212">
        <f t="shared" si="5"/>
        <v>1295.9432558139533</v>
      </c>
      <c r="X40" s="216">
        <v>46</v>
      </c>
      <c r="Y40" s="219" t="s">
        <v>215</v>
      </c>
      <c r="Z40" s="219" t="s">
        <v>247</v>
      </c>
    </row>
    <row r="41" spans="1:26" s="220" customFormat="1" ht="11.25" hidden="1" customHeight="1" x14ac:dyDescent="0.2">
      <c r="A41" s="216">
        <v>281</v>
      </c>
      <c r="B41" s="216" t="s">
        <v>199</v>
      </c>
      <c r="C41" s="217">
        <v>44554</v>
      </c>
      <c r="D41" s="216" t="s">
        <v>243</v>
      </c>
      <c r="E41" s="216" t="s">
        <v>245</v>
      </c>
      <c r="F41" s="218" t="s">
        <v>159</v>
      </c>
      <c r="G41" s="212">
        <v>5.89</v>
      </c>
      <c r="H41" s="212">
        <f t="shared" si="0"/>
        <v>0.1369767441860465</v>
      </c>
      <c r="I41" s="212">
        <f t="shared" si="1"/>
        <v>6.3009302325581391</v>
      </c>
      <c r="J41" s="212">
        <f t="shared" si="2"/>
        <v>1770.5613953488371</v>
      </c>
      <c r="K41" s="212"/>
      <c r="L41" s="212"/>
      <c r="M41" s="213">
        <f t="shared" si="3"/>
        <v>1770.5613953488371</v>
      </c>
      <c r="N41" s="212">
        <v>-32.619999999999997</v>
      </c>
      <c r="O41" s="212"/>
      <c r="P41" s="212"/>
      <c r="Q41" s="212"/>
      <c r="R41" s="212"/>
      <c r="S41" s="212">
        <v>-34.28</v>
      </c>
      <c r="T41" s="212">
        <v>-17.559999999999999</v>
      </c>
      <c r="U41" s="212"/>
      <c r="V41" s="212">
        <f t="shared" si="4"/>
        <v>-84.460000000000008</v>
      </c>
      <c r="W41" s="212">
        <f t="shared" si="5"/>
        <v>1686.1013953488371</v>
      </c>
      <c r="X41" s="216">
        <v>46</v>
      </c>
      <c r="Y41" s="219" t="s">
        <v>215</v>
      </c>
      <c r="Z41" s="219" t="s">
        <v>166</v>
      </c>
    </row>
    <row r="42" spans="1:26" s="220" customFormat="1" ht="11.25" hidden="1" customHeight="1" x14ac:dyDescent="0.2">
      <c r="A42" s="216">
        <v>199</v>
      </c>
      <c r="B42" s="216" t="s">
        <v>200</v>
      </c>
      <c r="C42" s="217">
        <v>44554</v>
      </c>
      <c r="D42" s="216" t="s">
        <v>244</v>
      </c>
      <c r="E42" s="216" t="s">
        <v>245</v>
      </c>
      <c r="F42" s="218" t="s">
        <v>159</v>
      </c>
      <c r="G42" s="212">
        <v>5.89</v>
      </c>
      <c r="H42" s="212">
        <f t="shared" si="0"/>
        <v>0.1369767441860465</v>
      </c>
      <c r="I42" s="212">
        <f t="shared" si="1"/>
        <v>6.3009302325581391</v>
      </c>
      <c r="J42" s="212">
        <f t="shared" si="2"/>
        <v>1253.8851162790697</v>
      </c>
      <c r="K42" s="212"/>
      <c r="L42" s="212"/>
      <c r="M42" s="213">
        <f t="shared" si="3"/>
        <v>1253.8851162790697</v>
      </c>
      <c r="N42" s="212">
        <v>-35.630000000000003</v>
      </c>
      <c r="O42" s="212"/>
      <c r="P42" s="212"/>
      <c r="Q42" s="212"/>
      <c r="R42" s="212"/>
      <c r="S42" s="212">
        <v>-17.68</v>
      </c>
      <c r="T42" s="212">
        <v>-12.44</v>
      </c>
      <c r="U42" s="212"/>
      <c r="V42" s="212">
        <f t="shared" si="4"/>
        <v>-65.75</v>
      </c>
      <c r="W42" s="212">
        <f t="shared" si="5"/>
        <v>1188.1351162790697</v>
      </c>
      <c r="X42" s="216">
        <v>46</v>
      </c>
      <c r="Y42" s="219" t="s">
        <v>215</v>
      </c>
      <c r="Z42" s="219" t="s">
        <v>166</v>
      </c>
    </row>
    <row r="43" spans="1:26" s="220" customFormat="1" ht="11.25" hidden="1" customHeight="1" x14ac:dyDescent="0.2">
      <c r="A43" s="216">
        <v>144</v>
      </c>
      <c r="B43" s="216" t="s">
        <v>248</v>
      </c>
      <c r="C43" s="217">
        <v>44553</v>
      </c>
      <c r="D43" s="216" t="s">
        <v>69</v>
      </c>
      <c r="E43" s="216" t="s">
        <v>70</v>
      </c>
      <c r="F43" s="218" t="s">
        <v>159</v>
      </c>
      <c r="G43" s="212">
        <v>6.89</v>
      </c>
      <c r="H43" s="212">
        <f t="shared" ref="H43:H44" si="6">G43/$H$12</f>
        <v>0.16023255813953488</v>
      </c>
      <c r="I43" s="212">
        <v>6.5041860465116281</v>
      </c>
      <c r="J43" s="212">
        <f t="shared" ref="J43:J44" si="7">+I43*A43</f>
        <v>936.60279069767444</v>
      </c>
      <c r="K43" s="212"/>
      <c r="L43" s="212"/>
      <c r="M43" s="213">
        <f t="shared" ref="M43:M44" si="8">SUM(J43:L43)</f>
        <v>936.60279069767444</v>
      </c>
      <c r="N43" s="212">
        <v>-71.25</v>
      </c>
      <c r="O43" s="212"/>
      <c r="P43" s="212"/>
      <c r="Q43" s="212"/>
      <c r="R43" s="212"/>
      <c r="S43" s="212">
        <v>-480.99</v>
      </c>
      <c r="T43" s="212">
        <v>-21</v>
      </c>
      <c r="U43" s="212"/>
      <c r="V43" s="212">
        <f t="shared" ref="V43:V44" si="9">SUM(N43:U43)</f>
        <v>-573.24</v>
      </c>
      <c r="W43" s="212">
        <f t="shared" ref="W43:W44" si="10">+M43+V43-K43-L43</f>
        <v>363.36279069767443</v>
      </c>
      <c r="X43" s="216">
        <v>46</v>
      </c>
      <c r="Y43" s="219" t="s">
        <v>215</v>
      </c>
      <c r="Z43" s="219" t="s">
        <v>166</v>
      </c>
    </row>
    <row r="44" spans="1:26" s="220" customFormat="1" ht="11.25" hidden="1" customHeight="1" x14ac:dyDescent="0.2">
      <c r="A44" s="216">
        <v>192</v>
      </c>
      <c r="B44" s="216" t="s">
        <v>51</v>
      </c>
      <c r="C44" s="217">
        <v>44554</v>
      </c>
      <c r="D44" s="216" t="s">
        <v>69</v>
      </c>
      <c r="E44" s="216" t="s">
        <v>245</v>
      </c>
      <c r="F44" s="218" t="s">
        <v>159</v>
      </c>
      <c r="G44" s="212">
        <v>7.89</v>
      </c>
      <c r="H44" s="212">
        <f t="shared" si="6"/>
        <v>0.18348837209302324</v>
      </c>
      <c r="I44" s="212">
        <v>7.4990697674418607</v>
      </c>
      <c r="J44" s="212">
        <f t="shared" si="7"/>
        <v>1439.8213953488373</v>
      </c>
      <c r="K44" s="212"/>
      <c r="L44" s="212"/>
      <c r="M44" s="213">
        <f t="shared" si="8"/>
        <v>1439.8213953488373</v>
      </c>
      <c r="N44" s="212">
        <v>-71.25</v>
      </c>
      <c r="O44" s="212"/>
      <c r="P44" s="212"/>
      <c r="Q44" s="212"/>
      <c r="R44" s="212"/>
      <c r="S44" s="212"/>
      <c r="T44" s="212"/>
      <c r="U44" s="212"/>
      <c r="V44" s="212">
        <f t="shared" si="9"/>
        <v>-71.25</v>
      </c>
      <c r="W44" s="212">
        <f t="shared" si="10"/>
        <v>1368.5713953488373</v>
      </c>
      <c r="X44" s="216">
        <v>46</v>
      </c>
      <c r="Y44" s="219" t="s">
        <v>215</v>
      </c>
      <c r="Z44" s="219" t="s">
        <v>166</v>
      </c>
    </row>
    <row r="45" spans="1:26" s="188" customFormat="1" ht="13.5" thickBot="1" x14ac:dyDescent="0.25">
      <c r="A45" s="129">
        <f>SUBTOTAL(9,A14:A42)</f>
        <v>700</v>
      </c>
      <c r="B45" s="287" t="s">
        <v>26</v>
      </c>
      <c r="C45" s="288"/>
      <c r="D45" s="288"/>
      <c r="E45" s="288"/>
      <c r="F45" s="288"/>
      <c r="G45" s="288"/>
      <c r="H45" s="288"/>
      <c r="I45" s="130">
        <f>J45/A45</f>
        <v>5.6999999999999993</v>
      </c>
      <c r="J45" s="130">
        <f t="shared" ref="J45:V45" si="11">SUBTOTAL(9,J14:J42)</f>
        <v>3989.9999999999995</v>
      </c>
      <c r="K45" s="130">
        <f t="shared" si="11"/>
        <v>0</v>
      </c>
      <c r="L45" s="130">
        <f t="shared" si="11"/>
        <v>0</v>
      </c>
      <c r="M45" s="130">
        <f t="shared" si="11"/>
        <v>3989.9999999999995</v>
      </c>
      <c r="N45" s="130">
        <f t="shared" si="11"/>
        <v>-71.25</v>
      </c>
      <c r="O45" s="130">
        <f t="shared" si="11"/>
        <v>0</v>
      </c>
      <c r="P45" s="130">
        <f t="shared" si="11"/>
        <v>0</v>
      </c>
      <c r="Q45" s="130">
        <f t="shared" si="11"/>
        <v>0</v>
      </c>
      <c r="R45" s="130">
        <f t="shared" si="11"/>
        <v>0</v>
      </c>
      <c r="S45" s="130">
        <f t="shared" si="11"/>
        <v>-44.17</v>
      </c>
      <c r="T45" s="130">
        <f t="shared" si="11"/>
        <v>-43.75</v>
      </c>
      <c r="U45" s="130">
        <f t="shared" si="11"/>
        <v>0</v>
      </c>
      <c r="V45" s="203">
        <f t="shared" si="11"/>
        <v>-159.17000000000002</v>
      </c>
      <c r="W45" s="203">
        <f>SUBTOTAL(9,W14:W44)</f>
        <v>3830.8299999999995</v>
      </c>
      <c r="X45" s="295"/>
      <c r="Y45" s="296"/>
      <c r="Z45" s="296"/>
    </row>
    <row r="46" spans="1:26" x14ac:dyDescent="0.25">
      <c r="A46" s="262"/>
      <c r="B46" s="262"/>
      <c r="C46" s="262"/>
      <c r="D46" s="262"/>
      <c r="E46" s="262"/>
      <c r="F46" s="262"/>
      <c r="G46" s="103"/>
      <c r="H46" s="262"/>
      <c r="I46" s="262"/>
      <c r="J46" s="262"/>
      <c r="K46" s="262"/>
      <c r="L46" s="262"/>
      <c r="M46" s="103"/>
      <c r="N46" s="262"/>
      <c r="O46" s="262"/>
      <c r="P46" s="262"/>
      <c r="Q46" s="262"/>
      <c r="R46" s="262"/>
      <c r="S46" s="104"/>
      <c r="T46" s="262"/>
      <c r="U46" s="262"/>
      <c r="V46" s="105"/>
      <c r="W46" s="262"/>
      <c r="X46" s="262"/>
    </row>
    <row r="47" spans="1:26" x14ac:dyDescent="0.25">
      <c r="A47" s="149" t="e">
        <f>+#REF!+#REF!+#REF!+#REF!+#REF!+#REF!+#REF!+#REF!+#REF!+#REF!+#REF!+#REF!+#REF!+#REF!+#REF!+#REF!+#REF!+#REF!+#REF!+#REF!+#REF!</f>
        <v>#REF!</v>
      </c>
      <c r="B47" s="262"/>
      <c r="C47" s="262"/>
      <c r="D47" s="262"/>
      <c r="E47" s="262"/>
      <c r="F47" s="262"/>
      <c r="G47" s="103"/>
      <c r="H47" s="262"/>
      <c r="I47" s="262"/>
      <c r="J47" s="106" t="e">
        <f>+#REF!+#REF!+#REF!+#REF!+#REF!+#REF!+#REF!+#REF!+#REF!+#REF!+#REF!+#REF!+#REF!+#REF!+#REF!+#REF!+#REF!+#REF!+#REF!+#REF!+#REF!</f>
        <v>#REF!</v>
      </c>
      <c r="K47" s="106" t="e">
        <f>+#REF!+#REF!+#REF!+#REF!+#REF!+#REF!+#REF!+#REF!+#REF!+#REF!+#REF!+#REF!+#REF!+#REF!+#REF!+#REF!+#REF!+#REF!+#REF!+#REF!+#REF!</f>
        <v>#REF!</v>
      </c>
      <c r="L47" s="106" t="e">
        <f>+#REF!+#REF!+#REF!+#REF!+#REF!+#REF!+#REF!+#REF!+#REF!+#REF!+#REF!+#REF!+#REF!+#REF!+#REF!+#REF!+#REF!+#REF!+#REF!+#REF!+#REF!</f>
        <v>#REF!</v>
      </c>
      <c r="M47" s="106" t="e">
        <f>+#REF!+#REF!+#REF!+#REF!+#REF!+#REF!+#REF!+#REF!+#REF!+#REF!+#REF!+#REF!+#REF!+#REF!+#REF!+#REF!+#REF!+#REF!+#REF!+#REF!+#REF!</f>
        <v>#REF!</v>
      </c>
      <c r="N47" s="106" t="e">
        <f>+#REF!+#REF!+#REF!+#REF!+#REF!+#REF!+#REF!+#REF!+#REF!+#REF!+#REF!+#REF!+#REF!+#REF!+#REF!+#REF!+#REF!+#REF!+#REF!+#REF!+#REF!</f>
        <v>#REF!</v>
      </c>
      <c r="O47" s="106" t="e">
        <f>+#REF!+#REF!+#REF!+#REF!+#REF!+#REF!+#REF!+#REF!+#REF!+#REF!+#REF!+#REF!+#REF!+#REF!+#REF!+#REF!+#REF!+#REF!+#REF!+#REF!+#REF!</f>
        <v>#REF!</v>
      </c>
      <c r="P47" s="106" t="e">
        <f>+#REF!+#REF!+#REF!+#REF!+#REF!+#REF!+#REF!+#REF!+#REF!+#REF!+#REF!+#REF!+#REF!+#REF!+#REF!+#REF!+#REF!+#REF!+#REF!+#REF!+#REF!</f>
        <v>#REF!</v>
      </c>
      <c r="Q47" s="106" t="e">
        <f>+#REF!+#REF!+#REF!+#REF!+#REF!+#REF!+#REF!+#REF!+#REF!+#REF!+#REF!+#REF!+#REF!+#REF!+#REF!+#REF!+#REF!+#REF!+#REF!+#REF!+#REF!</f>
        <v>#REF!</v>
      </c>
      <c r="R47" s="106" t="e">
        <f>+#REF!+#REF!+#REF!+#REF!+#REF!+#REF!+#REF!+#REF!+#REF!+#REF!+#REF!+#REF!+#REF!+#REF!+#REF!+#REF!+#REF!+#REF!+#REF!+#REF!+#REF!</f>
        <v>#REF!</v>
      </c>
      <c r="S47" s="106" t="e">
        <f>+#REF!+#REF!+#REF!+#REF!+#REF!+#REF!+#REF!+#REF!+#REF!+#REF!+#REF!+#REF!+#REF!+#REF!+#REF!+#REF!+#REF!+#REF!+#REF!+#REF!+#REF!</f>
        <v>#REF!</v>
      </c>
      <c r="T47" s="106" t="e">
        <f>+#REF!+#REF!+#REF!+#REF!+#REF!+#REF!+#REF!+#REF!+#REF!+#REF!+#REF!+#REF!+#REF!+#REF!+#REF!+#REF!+#REF!+#REF!+#REF!+#REF!+#REF!</f>
        <v>#REF!</v>
      </c>
      <c r="U47" s="106" t="e">
        <f>+#REF!+#REF!+#REF!+#REF!+#REF!+#REF!+#REF!+#REF!+#REF!+#REF!+#REF!+#REF!+#REF!+#REF!+#REF!+#REF!+#REF!+#REF!+#REF!+#REF!+#REF!</f>
        <v>#REF!</v>
      </c>
      <c r="V47" s="106" t="e">
        <f>+#REF!+#REF!+#REF!+#REF!+#REF!+#REF!+#REF!+#REF!+#REF!+#REF!+#REF!+#REF!+#REF!+#REF!+#REF!+#REF!+#REF!+#REF!+#REF!+#REF!+#REF!</f>
        <v>#REF!</v>
      </c>
      <c r="W47" s="106" t="e">
        <f>+#REF!+#REF!+#REF!+#REF!+#REF!+#REF!+#REF!+#REF!+#REF!+#REF!+#REF!+#REF!+#REF!+#REF!+#REF!+#REF!+#REF!+#REF!+#REF!+#REF!+#REF!</f>
        <v>#REF!</v>
      </c>
      <c r="X47" s="262"/>
    </row>
    <row r="48" spans="1:26" x14ac:dyDescent="0.25">
      <c r="A48" s="149" t="e">
        <f>+A45-A47</f>
        <v>#REF!</v>
      </c>
      <c r="B48" s="262"/>
      <c r="C48" s="262"/>
      <c r="D48" s="262"/>
      <c r="E48" s="262"/>
      <c r="F48" s="262"/>
      <c r="G48" s="103"/>
      <c r="H48" s="262"/>
      <c r="I48" s="262"/>
      <c r="J48" s="106" t="e">
        <f>+J47-J45</f>
        <v>#REF!</v>
      </c>
      <c r="K48" s="106" t="e">
        <f t="shared" ref="K48:W48" si="12">+K47-K45</f>
        <v>#REF!</v>
      </c>
      <c r="L48" s="106" t="e">
        <f t="shared" si="12"/>
        <v>#REF!</v>
      </c>
      <c r="M48" s="106" t="e">
        <f t="shared" si="12"/>
        <v>#REF!</v>
      </c>
      <c r="N48" s="106" t="e">
        <f t="shared" si="12"/>
        <v>#REF!</v>
      </c>
      <c r="O48" s="106" t="e">
        <f t="shared" si="12"/>
        <v>#REF!</v>
      </c>
      <c r="P48" s="106" t="e">
        <f t="shared" si="12"/>
        <v>#REF!</v>
      </c>
      <c r="Q48" s="106" t="e">
        <f t="shared" si="12"/>
        <v>#REF!</v>
      </c>
      <c r="R48" s="106" t="e">
        <f t="shared" si="12"/>
        <v>#REF!</v>
      </c>
      <c r="S48" s="106" t="e">
        <f t="shared" si="12"/>
        <v>#REF!</v>
      </c>
      <c r="T48" s="106" t="e">
        <f t="shared" si="12"/>
        <v>#REF!</v>
      </c>
      <c r="U48" s="106" t="e">
        <f t="shared" si="12"/>
        <v>#REF!</v>
      </c>
      <c r="V48" s="106" t="e">
        <f t="shared" si="12"/>
        <v>#REF!</v>
      </c>
      <c r="W48" s="106" t="e">
        <f t="shared" si="12"/>
        <v>#REF!</v>
      </c>
      <c r="X48" s="262"/>
    </row>
    <row r="49" spans="1:24" x14ac:dyDescent="0.25">
      <c r="A49" s="149"/>
      <c r="B49" s="149"/>
      <c r="C49" s="262"/>
      <c r="D49" s="262"/>
      <c r="E49" s="262"/>
      <c r="F49" s="262"/>
      <c r="G49" s="103"/>
      <c r="H49" s="262"/>
      <c r="I49" s="262"/>
      <c r="J49" s="262"/>
      <c r="K49" s="262"/>
      <c r="L49" s="262"/>
      <c r="M49" s="103"/>
      <c r="N49" s="262"/>
      <c r="O49" s="262"/>
      <c r="P49" s="262"/>
      <c r="Q49" s="262"/>
      <c r="R49" s="262"/>
      <c r="S49" s="104"/>
      <c r="T49" s="262"/>
      <c r="U49" s="262"/>
      <c r="V49" s="105"/>
      <c r="W49" s="262"/>
      <c r="X49" s="262"/>
    </row>
    <row r="50" spans="1:24" x14ac:dyDescent="0.25">
      <c r="A50" s="149"/>
      <c r="B50" s="262"/>
      <c r="C50" s="262"/>
      <c r="D50" s="262"/>
      <c r="E50" s="262"/>
      <c r="F50" s="262"/>
      <c r="G50" s="103"/>
      <c r="H50" s="262"/>
      <c r="I50" s="262"/>
      <c r="J50" s="262"/>
      <c r="K50" s="262"/>
      <c r="L50" s="262"/>
      <c r="M50" s="103"/>
      <c r="N50" s="262"/>
      <c r="O50" s="262"/>
      <c r="P50" s="262"/>
      <c r="Q50" s="262"/>
      <c r="R50" s="262"/>
      <c r="S50" s="104"/>
      <c r="T50" s="262"/>
      <c r="U50" s="262"/>
      <c r="V50" s="105"/>
      <c r="W50" s="262"/>
      <c r="X50" s="262"/>
    </row>
    <row r="51" spans="1:24" x14ac:dyDescent="0.25">
      <c r="A51" s="262"/>
      <c r="B51" s="262"/>
      <c r="C51" s="262"/>
      <c r="D51" s="262"/>
      <c r="E51" s="262"/>
      <c r="F51" s="262"/>
      <c r="G51" s="103"/>
      <c r="H51" s="262"/>
      <c r="I51" s="262"/>
      <c r="J51" s="262"/>
      <c r="K51" s="262"/>
      <c r="L51" s="262"/>
      <c r="M51" s="103"/>
      <c r="N51" s="262"/>
      <c r="O51" s="262"/>
      <c r="P51" s="262"/>
      <c r="Q51" s="262"/>
      <c r="R51" s="262"/>
      <c r="S51" s="104"/>
      <c r="T51" s="262"/>
      <c r="U51" s="262"/>
      <c r="V51" s="105"/>
      <c r="W51" s="262"/>
      <c r="X51" s="262"/>
    </row>
    <row r="52" spans="1:24" x14ac:dyDescent="0.25">
      <c r="A52" s="262"/>
      <c r="B52" s="262"/>
      <c r="C52" s="262"/>
      <c r="D52" s="262"/>
      <c r="E52" s="262"/>
      <c r="F52" s="262"/>
      <c r="G52" s="103"/>
      <c r="H52" s="262"/>
      <c r="I52" s="262"/>
      <c r="J52" s="262"/>
      <c r="K52" s="262"/>
      <c r="L52" s="262"/>
      <c r="M52" s="103"/>
      <c r="N52" s="262"/>
      <c r="O52" s="262"/>
      <c r="P52" s="262"/>
      <c r="Q52" s="262"/>
      <c r="R52" s="262"/>
      <c r="S52" s="104"/>
      <c r="T52" s="262"/>
      <c r="U52" s="262"/>
      <c r="V52" s="105"/>
      <c r="W52" s="262"/>
      <c r="X52" s="262"/>
    </row>
    <row r="53" spans="1:24" x14ac:dyDescent="0.25">
      <c r="A53" s="262"/>
      <c r="B53" s="262"/>
      <c r="C53" s="262"/>
      <c r="D53" s="262"/>
      <c r="E53" s="262"/>
      <c r="F53" s="262"/>
      <c r="G53" s="103"/>
      <c r="H53" s="262"/>
      <c r="I53" s="262"/>
      <c r="J53" s="262"/>
      <c r="K53" s="262"/>
      <c r="L53" s="262"/>
      <c r="M53" s="103"/>
      <c r="N53" s="262"/>
      <c r="O53" s="262"/>
      <c r="P53" s="262"/>
      <c r="Q53" s="262"/>
      <c r="R53" s="262"/>
      <c r="S53" s="104"/>
      <c r="T53" s="262"/>
      <c r="U53" s="262"/>
      <c r="V53" s="105"/>
      <c r="W53" s="262"/>
      <c r="X53" s="262"/>
    </row>
    <row r="54" spans="1:24" x14ac:dyDescent="0.25">
      <c r="A54" s="262"/>
      <c r="B54" s="262"/>
      <c r="C54" s="262"/>
      <c r="D54" s="262"/>
      <c r="E54" s="262"/>
      <c r="F54" s="262"/>
      <c r="G54" s="103"/>
      <c r="H54" s="262"/>
      <c r="I54" s="262"/>
      <c r="J54" s="262"/>
      <c r="K54" s="262"/>
      <c r="L54" s="262"/>
      <c r="M54" s="103"/>
      <c r="N54" s="262"/>
      <c r="O54" s="262"/>
      <c r="P54" s="262"/>
      <c r="Q54" s="262"/>
      <c r="R54" s="262"/>
      <c r="S54" s="104"/>
      <c r="T54" s="262"/>
      <c r="U54" s="262"/>
      <c r="V54" s="105"/>
      <c r="W54" s="262"/>
      <c r="X54" s="262"/>
    </row>
    <row r="55" spans="1:24" x14ac:dyDescent="0.25">
      <c r="A55" s="262"/>
      <c r="B55" s="262"/>
      <c r="C55" s="262"/>
      <c r="D55" s="262"/>
      <c r="E55" s="262"/>
      <c r="F55" s="262"/>
      <c r="G55" s="103"/>
      <c r="H55" s="262"/>
      <c r="I55" s="262"/>
      <c r="J55" s="262"/>
      <c r="K55" s="262"/>
      <c r="L55" s="262"/>
      <c r="M55" s="103"/>
      <c r="N55" s="262"/>
      <c r="O55" s="262"/>
      <c r="P55" s="262"/>
      <c r="Q55" s="262"/>
      <c r="R55" s="262"/>
      <c r="S55" s="104"/>
      <c r="T55" s="262"/>
      <c r="U55" s="262"/>
      <c r="V55" s="105"/>
      <c r="W55" s="262"/>
      <c r="X55" s="262"/>
    </row>
    <row r="56" spans="1:24" x14ac:dyDescent="0.25">
      <c r="A56" s="262"/>
      <c r="B56" s="262"/>
      <c r="C56" s="262"/>
      <c r="D56" s="262"/>
      <c r="E56" s="262"/>
      <c r="F56" s="262"/>
      <c r="G56" s="103"/>
      <c r="H56" s="262"/>
      <c r="I56" s="262"/>
      <c r="J56" s="262"/>
      <c r="K56" s="262"/>
      <c r="L56" s="262"/>
      <c r="M56" s="103"/>
      <c r="N56" s="262"/>
      <c r="O56" s="262"/>
      <c r="P56" s="262"/>
      <c r="Q56" s="262"/>
      <c r="R56" s="262"/>
      <c r="S56" s="104"/>
      <c r="T56" s="262"/>
      <c r="U56" s="262"/>
      <c r="V56" s="105"/>
      <c r="W56" s="262"/>
      <c r="X56" s="262"/>
    </row>
    <row r="57" spans="1:24" x14ac:dyDescent="0.25">
      <c r="A57" s="262"/>
      <c r="B57" s="262"/>
      <c r="C57" s="262"/>
      <c r="D57" s="262"/>
      <c r="E57" s="262"/>
      <c r="F57" s="262"/>
      <c r="G57" s="103"/>
      <c r="H57" s="262"/>
      <c r="I57" s="262"/>
      <c r="J57" s="262"/>
      <c r="K57" s="262"/>
      <c r="L57" s="262"/>
      <c r="M57" s="103"/>
      <c r="N57" s="262"/>
      <c r="O57" s="262"/>
      <c r="P57" s="262"/>
      <c r="Q57" s="262"/>
      <c r="R57" s="262"/>
      <c r="S57" s="104"/>
      <c r="T57" s="262"/>
      <c r="U57" s="262"/>
      <c r="V57" s="105"/>
      <c r="W57" s="262"/>
      <c r="X57" s="262"/>
    </row>
    <row r="58" spans="1:24" x14ac:dyDescent="0.25">
      <c r="A58" s="262"/>
      <c r="B58" s="262"/>
      <c r="C58" s="262"/>
      <c r="D58" s="262"/>
      <c r="E58" s="262"/>
      <c r="F58" s="262"/>
      <c r="G58" s="103"/>
      <c r="H58" s="262"/>
      <c r="I58" s="262"/>
      <c r="J58" s="262"/>
      <c r="K58" s="262"/>
      <c r="L58" s="262"/>
      <c r="M58" s="103"/>
      <c r="N58" s="262"/>
      <c r="O58" s="262"/>
      <c r="P58" s="262"/>
      <c r="Q58" s="262"/>
      <c r="R58" s="262"/>
      <c r="S58" s="104"/>
      <c r="T58" s="262"/>
      <c r="U58" s="262"/>
      <c r="V58" s="105"/>
      <c r="W58" s="262"/>
      <c r="X58" s="262"/>
    </row>
    <row r="59" spans="1:24" x14ac:dyDescent="0.25">
      <c r="A59" s="262"/>
      <c r="B59" s="262"/>
      <c r="C59" s="262"/>
      <c r="D59" s="262"/>
      <c r="E59" s="262"/>
      <c r="F59" s="262"/>
      <c r="G59" s="103"/>
      <c r="H59" s="262"/>
      <c r="I59" s="262"/>
      <c r="J59" s="262"/>
      <c r="K59" s="262"/>
      <c r="L59" s="262"/>
      <c r="M59" s="103"/>
      <c r="N59" s="262"/>
      <c r="O59" s="262"/>
      <c r="P59" s="262"/>
      <c r="Q59" s="262"/>
      <c r="R59" s="262"/>
      <c r="S59" s="104"/>
      <c r="T59" s="262"/>
      <c r="U59" s="262"/>
      <c r="V59" s="105"/>
      <c r="W59" s="262"/>
      <c r="X59" s="262"/>
    </row>
    <row r="60" spans="1:24" x14ac:dyDescent="0.25">
      <c r="A60" s="262"/>
      <c r="B60" s="262"/>
      <c r="C60" s="262"/>
      <c r="D60" s="262"/>
      <c r="E60" s="262"/>
      <c r="F60" s="262"/>
      <c r="G60" s="103"/>
      <c r="H60" s="262"/>
      <c r="I60" s="262"/>
      <c r="J60" s="262"/>
      <c r="K60" s="262"/>
      <c r="L60" s="262"/>
      <c r="M60" s="103"/>
      <c r="N60" s="262"/>
      <c r="O60" s="262"/>
      <c r="P60" s="262"/>
      <c r="Q60" s="262"/>
      <c r="R60" s="262"/>
      <c r="S60" s="104"/>
      <c r="T60" s="262"/>
      <c r="U60" s="262"/>
      <c r="V60" s="105"/>
      <c r="W60" s="262"/>
      <c r="X60" s="262"/>
    </row>
    <row r="61" spans="1:24" x14ac:dyDescent="0.25">
      <c r="A61" s="262"/>
      <c r="B61" s="262"/>
      <c r="C61" s="262"/>
      <c r="D61" s="262"/>
      <c r="E61" s="262"/>
      <c r="F61" s="262"/>
      <c r="G61" s="103"/>
      <c r="H61" s="262"/>
      <c r="I61" s="262"/>
      <c r="J61" s="262"/>
      <c r="K61" s="262"/>
      <c r="L61" s="262"/>
      <c r="M61" s="103"/>
      <c r="N61" s="262"/>
      <c r="O61" s="262"/>
      <c r="P61" s="262"/>
      <c r="Q61" s="262"/>
      <c r="R61" s="262"/>
      <c r="S61" s="104"/>
      <c r="T61" s="262"/>
      <c r="U61" s="262"/>
      <c r="V61" s="105"/>
      <c r="W61" s="262"/>
      <c r="X61" s="262"/>
    </row>
    <row r="62" spans="1:24" x14ac:dyDescent="0.25">
      <c r="A62" s="262"/>
      <c r="B62" s="262"/>
      <c r="C62" s="262"/>
      <c r="D62" s="262"/>
      <c r="E62" s="262"/>
      <c r="F62" s="262"/>
      <c r="G62" s="103"/>
      <c r="H62" s="262"/>
      <c r="I62" s="262"/>
      <c r="J62" s="262"/>
      <c r="K62" s="262"/>
      <c r="L62" s="262"/>
      <c r="M62" s="103"/>
      <c r="N62" s="262"/>
      <c r="O62" s="262"/>
      <c r="P62" s="262"/>
      <c r="Q62" s="262"/>
      <c r="R62" s="262"/>
      <c r="S62" s="104"/>
      <c r="T62" s="262"/>
      <c r="U62" s="262"/>
      <c r="V62" s="105"/>
      <c r="W62" s="262"/>
      <c r="X62" s="262"/>
    </row>
    <row r="63" spans="1:24" x14ac:dyDescent="0.25">
      <c r="A63" s="262"/>
      <c r="B63" s="262"/>
      <c r="C63" s="262"/>
      <c r="D63" s="262"/>
      <c r="E63" s="262"/>
      <c r="F63" s="262"/>
      <c r="G63" s="103"/>
      <c r="H63" s="262"/>
      <c r="I63" s="262"/>
      <c r="J63" s="262"/>
      <c r="K63" s="262"/>
      <c r="L63" s="262"/>
      <c r="M63" s="103"/>
      <c r="N63" s="262"/>
      <c r="O63" s="262"/>
      <c r="P63" s="262"/>
      <c r="Q63" s="262"/>
      <c r="R63" s="262"/>
      <c r="S63" s="104"/>
      <c r="T63" s="262"/>
      <c r="U63" s="262"/>
      <c r="V63" s="105"/>
      <c r="W63" s="262"/>
      <c r="X63" s="262"/>
    </row>
    <row r="64" spans="1:24" x14ac:dyDescent="0.25">
      <c r="A64" s="262"/>
      <c r="B64" s="262"/>
      <c r="C64" s="262"/>
      <c r="D64" s="262"/>
      <c r="E64" s="262"/>
      <c r="F64" s="262"/>
      <c r="G64" s="103"/>
      <c r="H64" s="262"/>
      <c r="I64" s="262"/>
      <c r="J64" s="262"/>
      <c r="K64" s="262"/>
      <c r="L64" s="262"/>
      <c r="M64" s="103"/>
      <c r="N64" s="262"/>
      <c r="O64" s="262"/>
      <c r="P64" s="262"/>
      <c r="Q64" s="262"/>
      <c r="R64" s="262"/>
      <c r="S64" s="104"/>
      <c r="T64" s="262"/>
      <c r="U64" s="262"/>
      <c r="V64" s="105"/>
      <c r="W64" s="262"/>
      <c r="X64" s="262"/>
    </row>
    <row r="65" spans="1:24" x14ac:dyDescent="0.25">
      <c r="A65" s="262"/>
      <c r="B65" s="262"/>
      <c r="C65" s="262"/>
      <c r="D65" s="262"/>
      <c r="E65" s="262"/>
      <c r="F65" s="262"/>
      <c r="G65" s="103"/>
      <c r="H65" s="262"/>
      <c r="I65" s="262"/>
      <c r="J65" s="262"/>
      <c r="K65" s="262"/>
      <c r="L65" s="262"/>
      <c r="M65" s="103"/>
      <c r="N65" s="262"/>
      <c r="O65" s="262"/>
      <c r="P65" s="262"/>
      <c r="Q65" s="262"/>
      <c r="R65" s="262"/>
      <c r="S65" s="104"/>
      <c r="T65" s="262"/>
      <c r="U65" s="262"/>
      <c r="V65" s="105"/>
      <c r="W65" s="262"/>
      <c r="X65" s="262"/>
    </row>
    <row r="66" spans="1:24" x14ac:dyDescent="0.25">
      <c r="A66" s="262"/>
      <c r="B66" s="262"/>
      <c r="C66" s="262"/>
      <c r="D66" s="262"/>
      <c r="E66" s="262"/>
      <c r="F66" s="262"/>
      <c r="G66" s="103"/>
      <c r="H66" s="262"/>
      <c r="I66" s="262"/>
      <c r="J66" s="262"/>
      <c r="K66" s="262"/>
      <c r="L66" s="262"/>
      <c r="M66" s="103"/>
      <c r="N66" s="262"/>
      <c r="O66" s="262"/>
      <c r="P66" s="262"/>
      <c r="Q66" s="262"/>
      <c r="R66" s="262"/>
      <c r="S66" s="104"/>
      <c r="T66" s="262"/>
      <c r="U66" s="262"/>
      <c r="V66" s="105"/>
      <c r="W66" s="262"/>
      <c r="X66" s="262"/>
    </row>
    <row r="67" spans="1:24" x14ac:dyDescent="0.25">
      <c r="A67" s="262"/>
      <c r="B67" s="262"/>
      <c r="C67" s="262"/>
      <c r="D67" s="262"/>
      <c r="E67" s="262"/>
      <c r="F67" s="262"/>
      <c r="G67" s="103"/>
      <c r="H67" s="262"/>
      <c r="I67" s="262"/>
      <c r="J67" s="262"/>
      <c r="K67" s="262"/>
      <c r="L67" s="262"/>
      <c r="M67" s="103"/>
      <c r="N67" s="262"/>
      <c r="O67" s="262"/>
      <c r="P67" s="262"/>
      <c r="Q67" s="262"/>
      <c r="R67" s="262"/>
      <c r="S67" s="104"/>
      <c r="T67" s="262"/>
      <c r="U67" s="262"/>
      <c r="V67" s="105"/>
      <c r="W67" s="262"/>
      <c r="X67" s="262"/>
    </row>
    <row r="68" spans="1:24" x14ac:dyDescent="0.25">
      <c r="A68" s="262"/>
      <c r="B68" s="262"/>
      <c r="C68" s="262"/>
      <c r="D68" s="262"/>
      <c r="E68" s="262"/>
      <c r="F68" s="262"/>
      <c r="G68" s="103"/>
      <c r="H68" s="262"/>
      <c r="I68" s="262"/>
      <c r="J68" s="262"/>
      <c r="K68" s="262"/>
      <c r="L68" s="262"/>
      <c r="M68" s="103"/>
      <c r="N68" s="262"/>
      <c r="O68" s="262"/>
      <c r="P68" s="262"/>
      <c r="Q68" s="262"/>
      <c r="R68" s="262"/>
      <c r="S68" s="104"/>
      <c r="T68" s="262"/>
      <c r="U68" s="262"/>
      <c r="V68" s="105"/>
      <c r="W68" s="262"/>
      <c r="X68" s="262"/>
    </row>
    <row r="69" spans="1:24" x14ac:dyDescent="0.25">
      <c r="A69" s="262"/>
      <c r="B69" s="262"/>
      <c r="C69" s="262"/>
      <c r="D69" s="262"/>
      <c r="E69" s="262"/>
      <c r="F69" s="262"/>
      <c r="G69" s="103"/>
      <c r="H69" s="262"/>
      <c r="I69" s="262"/>
      <c r="J69" s="262"/>
      <c r="K69" s="262"/>
      <c r="L69" s="262"/>
      <c r="M69" s="103"/>
      <c r="N69" s="262"/>
      <c r="O69" s="262"/>
      <c r="P69" s="262"/>
      <c r="Q69" s="262"/>
      <c r="R69" s="262"/>
      <c r="S69" s="104"/>
      <c r="T69" s="262"/>
      <c r="U69" s="262"/>
      <c r="V69" s="105"/>
      <c r="W69" s="262"/>
      <c r="X69" s="262"/>
    </row>
    <row r="70" spans="1:24" x14ac:dyDescent="0.25">
      <c r="A70" s="262"/>
      <c r="B70" s="262"/>
      <c r="C70" s="262"/>
      <c r="D70" s="262"/>
      <c r="E70" s="262"/>
      <c r="F70" s="262"/>
      <c r="G70" s="103"/>
      <c r="H70" s="262"/>
      <c r="I70" s="262"/>
      <c r="J70" s="262"/>
      <c r="K70" s="262"/>
      <c r="L70" s="262"/>
      <c r="M70" s="103"/>
      <c r="N70" s="262"/>
      <c r="O70" s="262"/>
      <c r="P70" s="262"/>
      <c r="Q70" s="262"/>
      <c r="R70" s="262"/>
      <c r="S70" s="104"/>
      <c r="T70" s="262"/>
      <c r="U70" s="262"/>
      <c r="V70" s="105"/>
      <c r="W70" s="262"/>
      <c r="X70" s="262"/>
    </row>
    <row r="71" spans="1:24" x14ac:dyDescent="0.25">
      <c r="A71" s="262"/>
      <c r="B71" s="262"/>
      <c r="C71" s="262"/>
      <c r="D71" s="262"/>
      <c r="E71" s="262"/>
      <c r="F71" s="262"/>
      <c r="G71" s="103"/>
      <c r="H71" s="262"/>
      <c r="I71" s="262"/>
      <c r="J71" s="262"/>
      <c r="K71" s="262"/>
      <c r="L71" s="262"/>
      <c r="M71" s="103"/>
      <c r="N71" s="262"/>
      <c r="O71" s="262"/>
      <c r="P71" s="262"/>
      <c r="Q71" s="262"/>
      <c r="R71" s="262"/>
      <c r="S71" s="104"/>
      <c r="T71" s="262"/>
      <c r="U71" s="262"/>
      <c r="V71" s="105"/>
      <c r="W71" s="262"/>
      <c r="X71" s="262"/>
    </row>
    <row r="72" spans="1:24" x14ac:dyDescent="0.25">
      <c r="A72" s="262"/>
      <c r="B72" s="262"/>
      <c r="C72" s="262"/>
      <c r="D72" s="262"/>
      <c r="E72" s="262"/>
      <c r="F72" s="262"/>
      <c r="G72" s="103"/>
      <c r="H72" s="262"/>
      <c r="I72" s="262"/>
      <c r="J72" s="262"/>
      <c r="K72" s="262"/>
      <c r="L72" s="262"/>
      <c r="M72" s="103"/>
      <c r="N72" s="262"/>
      <c r="O72" s="262"/>
      <c r="P72" s="262"/>
      <c r="Q72" s="262"/>
      <c r="R72" s="262"/>
      <c r="S72" s="104"/>
      <c r="T72" s="262"/>
      <c r="U72" s="262"/>
      <c r="V72" s="105"/>
      <c r="W72" s="262"/>
      <c r="X72" s="262"/>
    </row>
    <row r="73" spans="1:24" x14ac:dyDescent="0.25">
      <c r="A73" s="262"/>
      <c r="B73" s="262"/>
      <c r="C73" s="262"/>
      <c r="D73" s="262"/>
      <c r="E73" s="262"/>
      <c r="F73" s="262"/>
      <c r="G73" s="103"/>
      <c r="H73" s="262"/>
      <c r="I73" s="262"/>
      <c r="J73" s="262"/>
      <c r="K73" s="262"/>
      <c r="L73" s="262"/>
      <c r="M73" s="103"/>
      <c r="N73" s="262"/>
      <c r="O73" s="262"/>
      <c r="P73" s="262"/>
      <c r="Q73" s="262"/>
      <c r="R73" s="262"/>
      <c r="S73" s="104"/>
      <c r="T73" s="262"/>
      <c r="U73" s="262"/>
      <c r="V73" s="105"/>
      <c r="W73" s="262"/>
      <c r="X73" s="262"/>
    </row>
  </sheetData>
  <autoFilter ref="A13:Z44" xr:uid="{12F670FA-9D0C-4EF6-ACB7-81E95B6D1D56}">
    <filterColumn colId="3">
      <filters>
        <filter val="SARA ESTUPINAN"/>
      </filters>
    </filterColumn>
  </autoFilter>
  <mergeCells count="7">
    <mergeCell ref="X45:Z45"/>
    <mergeCell ref="B5:D5"/>
    <mergeCell ref="B6:D6"/>
    <mergeCell ref="B7:D7"/>
    <mergeCell ref="K12:L12"/>
    <mergeCell ref="N12:O12"/>
    <mergeCell ref="B45:H45"/>
  </mergeCells>
  <printOptions horizontalCentered="1"/>
  <pageMargins left="0" right="0" top="0.47244094488188981" bottom="0.35433070866141736" header="0.31496062992125984" footer="0.31496062992125984"/>
  <pageSetup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wk 34</vt:lpstr>
      <vt:lpstr>wk 36</vt:lpstr>
      <vt:lpstr>wk 38 lqf</vt:lpstr>
      <vt:lpstr>Hoja1</vt:lpstr>
      <vt:lpstr>wk 50 lqf</vt:lpstr>
      <vt:lpstr>PROAGRISUR</vt:lpstr>
      <vt:lpstr>AGROBANORO</vt:lpstr>
      <vt:lpstr>J ZAPATA</vt:lpstr>
      <vt:lpstr>S ESTUPIÑAN</vt:lpstr>
      <vt:lpstr>P PINEDA</vt:lpstr>
      <vt:lpstr> A PINEDA</vt:lpstr>
      <vt:lpstr>O GOMEZ</vt:lpstr>
      <vt:lpstr>C GOMEZ</vt:lpstr>
      <vt:lpstr>L DELGADO</vt:lpstr>
      <vt:lpstr>D DELGADO</vt:lpstr>
      <vt:lpstr>M BROOS</vt:lpstr>
      <vt:lpstr>S PINEDA </vt:lpstr>
      <vt:lpstr>V AYALA</vt:lpstr>
      <vt:lpstr>A RODRIGUEZ</vt:lpstr>
      <vt:lpstr>L PEÑARANDA 2</vt:lpstr>
      <vt:lpstr>L PEÑARANDA</vt:lpstr>
      <vt:lpstr>D MARICH</vt:lpstr>
      <vt:lpstr>Hoja4</vt:lpstr>
      <vt:lpstr>wk 39 lqf   (2)</vt:lpstr>
      <vt:lpstr>wk 35 lqf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2021-12-28T21:39:31Z</cp:lastPrinted>
  <dcterms:created xsi:type="dcterms:W3CDTF">2021-09-06T20:13:38Z</dcterms:created>
  <dcterms:modified xsi:type="dcterms:W3CDTF">2022-01-03T18:20:22Z</dcterms:modified>
</cp:coreProperties>
</file>